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3250" windowHeight="12720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asignavimai'!$A$1:$R$198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9" i="3" l="1"/>
  <c r="I74" i="3"/>
  <c r="I70" i="3"/>
  <c r="I91" i="3" l="1"/>
  <c r="I52" i="3" l="1"/>
  <c r="I61" i="3" l="1"/>
  <c r="I27" i="3"/>
  <c r="I34" i="3" l="1"/>
  <c r="I35" i="3"/>
  <c r="I189" i="3" l="1"/>
  <c r="I187" i="3"/>
  <c r="I56" i="3" l="1"/>
  <c r="I29" i="3"/>
  <c r="I100" i="3" l="1"/>
  <c r="I90" i="3" l="1"/>
  <c r="I129" i="3" l="1"/>
  <c r="I114" i="3"/>
  <c r="I111" i="3"/>
  <c r="H153" i="3" l="1"/>
  <c r="I153" i="3"/>
  <c r="J153" i="3"/>
  <c r="K153" i="3"/>
  <c r="G153" i="3"/>
  <c r="G189" i="3"/>
  <c r="H189" i="3"/>
  <c r="J189" i="3"/>
  <c r="K189" i="3"/>
  <c r="B87" i="4" l="1"/>
  <c r="C87" i="4"/>
  <c r="D87" i="4"/>
  <c r="E87" i="4"/>
  <c r="F87" i="4"/>
  <c r="B86" i="4"/>
  <c r="A87" i="4"/>
  <c r="H187" i="3"/>
  <c r="J187" i="3"/>
  <c r="K187" i="3"/>
  <c r="G187" i="3"/>
  <c r="K118" i="3"/>
  <c r="J118" i="3"/>
  <c r="I118" i="3"/>
  <c r="S118" i="3" s="1"/>
  <c r="H118" i="3"/>
  <c r="G118" i="3"/>
  <c r="D59" i="4" l="1"/>
  <c r="E59" i="4"/>
  <c r="F59" i="4"/>
  <c r="C59" i="4"/>
  <c r="B59" i="4"/>
  <c r="B58" i="4"/>
  <c r="A59" i="4"/>
  <c r="C53" i="4"/>
  <c r="D53" i="4"/>
  <c r="E53" i="4"/>
  <c r="F53" i="4"/>
  <c r="C54" i="4"/>
  <c r="D54" i="4"/>
  <c r="E54" i="4"/>
  <c r="F54" i="4"/>
  <c r="B53" i="4"/>
  <c r="B54" i="4"/>
  <c r="A53" i="4"/>
  <c r="A54" i="4"/>
  <c r="K79" i="3"/>
  <c r="J79" i="3"/>
  <c r="I79" i="3"/>
  <c r="H79" i="3"/>
  <c r="G79" i="3"/>
  <c r="S79" i="3" l="1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H56" i="3" l="1"/>
  <c r="J56" i="3"/>
  <c r="K56" i="3"/>
  <c r="G56" i="3"/>
  <c r="B127" i="4" l="1"/>
  <c r="C127" i="4"/>
  <c r="D127" i="4"/>
  <c r="E127" i="4"/>
  <c r="F127" i="4"/>
  <c r="B128" i="4"/>
  <c r="C128" i="4"/>
  <c r="D128" i="4"/>
  <c r="E128" i="4"/>
  <c r="F128" i="4"/>
  <c r="A128" i="4"/>
  <c r="A127" i="4"/>
  <c r="B126" i="4"/>
  <c r="B125" i="4"/>
  <c r="C125" i="4"/>
  <c r="D125" i="4"/>
  <c r="E125" i="4"/>
  <c r="F125" i="4"/>
  <c r="A125" i="4"/>
  <c r="B124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B123" i="4"/>
  <c r="C123" i="4"/>
  <c r="D123" i="4"/>
  <c r="E123" i="4"/>
  <c r="F123" i="4"/>
  <c r="A121" i="4"/>
  <c r="A122" i="4"/>
  <c r="A123" i="4"/>
  <c r="A120" i="4"/>
  <c r="B119" i="4"/>
  <c r="B118" i="4"/>
  <c r="C118" i="4"/>
  <c r="D118" i="4"/>
  <c r="E118" i="4"/>
  <c r="F118" i="4"/>
  <c r="A118" i="4"/>
  <c r="B117" i="4"/>
  <c r="B116" i="4"/>
  <c r="C116" i="4"/>
  <c r="D116" i="4"/>
  <c r="E116" i="4"/>
  <c r="F116" i="4"/>
  <c r="A116" i="4"/>
  <c r="B115" i="4"/>
  <c r="B113" i="4"/>
  <c r="C113" i="4"/>
  <c r="D113" i="4"/>
  <c r="E113" i="4"/>
  <c r="F113" i="4"/>
  <c r="B114" i="4"/>
  <c r="C114" i="4"/>
  <c r="D114" i="4"/>
  <c r="E114" i="4"/>
  <c r="F114" i="4"/>
  <c r="A114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3" i="4"/>
  <c r="A104" i="4"/>
  <c r="A102" i="4"/>
  <c r="B101" i="4"/>
  <c r="B100" i="4"/>
  <c r="C100" i="4"/>
  <c r="D100" i="4"/>
  <c r="E100" i="4"/>
  <c r="F100" i="4"/>
  <c r="A100" i="4"/>
  <c r="B99" i="4"/>
  <c r="B98" i="4"/>
  <c r="C98" i="4"/>
  <c r="D98" i="4"/>
  <c r="E98" i="4"/>
  <c r="F98" i="4"/>
  <c r="A98" i="4"/>
  <c r="B97" i="4"/>
  <c r="B92" i="4"/>
  <c r="C92" i="4"/>
  <c r="D92" i="4"/>
  <c r="E92" i="4"/>
  <c r="F92" i="4"/>
  <c r="A93" i="4"/>
  <c r="A94" i="4"/>
  <c r="A92" i="4"/>
  <c r="B91" i="4"/>
  <c r="B89" i="4"/>
  <c r="C89" i="4"/>
  <c r="D89" i="4"/>
  <c r="E89" i="4"/>
  <c r="F89" i="4"/>
  <c r="B90" i="4"/>
  <c r="C90" i="4"/>
  <c r="D90" i="4"/>
  <c r="E90" i="4"/>
  <c r="F90" i="4"/>
  <c r="A90" i="4"/>
  <c r="A89" i="4"/>
  <c r="B88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81" i="4"/>
  <c r="C81" i="4"/>
  <c r="D81" i="4"/>
  <c r="E81" i="4"/>
  <c r="F81" i="4"/>
  <c r="A81" i="4"/>
  <c r="B80" i="4"/>
  <c r="B78" i="4"/>
  <c r="C78" i="4"/>
  <c r="D78" i="4"/>
  <c r="E78" i="4"/>
  <c r="F78" i="4"/>
  <c r="B79" i="4"/>
  <c r="C79" i="4"/>
  <c r="D79" i="4"/>
  <c r="E79" i="4"/>
  <c r="F79" i="4"/>
  <c r="A79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1" i="4"/>
  <c r="C71" i="4"/>
  <c r="D71" i="4"/>
  <c r="E71" i="4"/>
  <c r="F71" i="4"/>
  <c r="B72" i="4"/>
  <c r="C72" i="4"/>
  <c r="D72" i="4"/>
  <c r="E72" i="4"/>
  <c r="F72" i="4"/>
  <c r="A72" i="4"/>
  <c r="A71" i="4"/>
  <c r="B70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6" i="4"/>
  <c r="A67" i="4"/>
  <c r="A68" i="4"/>
  <c r="A69" i="4"/>
  <c r="A65" i="4"/>
  <c r="B64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A62" i="4"/>
  <c r="A63" i="4"/>
  <c r="A61" i="4"/>
  <c r="B60" i="4"/>
  <c r="B56" i="4"/>
  <c r="C56" i="4"/>
  <c r="D56" i="4"/>
  <c r="E56" i="4"/>
  <c r="F56" i="4"/>
  <c r="B57" i="4"/>
  <c r="C57" i="4"/>
  <c r="D57" i="4"/>
  <c r="E57" i="4"/>
  <c r="F57" i="4"/>
  <c r="A57" i="4"/>
  <c r="A56" i="4"/>
  <c r="B55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8" i="4"/>
  <c r="C18" i="4"/>
  <c r="D18" i="4"/>
  <c r="E18" i="4"/>
  <c r="F18" i="4"/>
  <c r="A18" i="4"/>
  <c r="B17" i="4"/>
  <c r="A16" i="4"/>
  <c r="B16" i="4"/>
  <c r="C16" i="4"/>
  <c r="D16" i="4"/>
  <c r="E16" i="4"/>
  <c r="F16" i="4"/>
  <c r="C15" i="4"/>
  <c r="D15" i="4"/>
  <c r="E15" i="4"/>
  <c r="F15" i="4"/>
  <c r="A15" i="4"/>
  <c r="B15" i="4"/>
  <c r="B14" i="4"/>
  <c r="K71" i="3"/>
  <c r="J71" i="3"/>
  <c r="I71" i="3"/>
  <c r="H71" i="3"/>
  <c r="G71" i="3"/>
  <c r="K76" i="3"/>
  <c r="J76" i="3"/>
  <c r="I76" i="3"/>
  <c r="H76" i="3"/>
  <c r="G76" i="3"/>
  <c r="H66" i="3"/>
  <c r="I66" i="3"/>
  <c r="J66" i="3"/>
  <c r="K66" i="3"/>
  <c r="G66" i="3"/>
  <c r="K62" i="3"/>
  <c r="J62" i="3"/>
  <c r="I62" i="3"/>
  <c r="H62" i="3"/>
  <c r="G62" i="3"/>
  <c r="K49" i="3"/>
  <c r="J49" i="3"/>
  <c r="I49" i="3"/>
  <c r="H49" i="3"/>
  <c r="G49" i="3"/>
  <c r="S56" i="3"/>
  <c r="K46" i="3"/>
  <c r="J46" i="3"/>
  <c r="I46" i="3"/>
  <c r="H46" i="3"/>
  <c r="G46" i="3"/>
  <c r="K43" i="3"/>
  <c r="J43" i="3"/>
  <c r="I43" i="3"/>
  <c r="H43" i="3"/>
  <c r="G43" i="3"/>
  <c r="H35" i="3"/>
  <c r="J35" i="3"/>
  <c r="K35" i="3"/>
  <c r="G35" i="3"/>
  <c r="H29" i="3"/>
  <c r="J29" i="3"/>
  <c r="K29" i="3"/>
  <c r="G29" i="3"/>
  <c r="K22" i="3"/>
  <c r="J22" i="3"/>
  <c r="I22" i="3"/>
  <c r="H22" i="3"/>
  <c r="G22" i="3"/>
  <c r="H18" i="3"/>
  <c r="I18" i="3"/>
  <c r="J18" i="3"/>
  <c r="K18" i="3"/>
  <c r="K115" i="3"/>
  <c r="J115" i="3"/>
  <c r="I115" i="3"/>
  <c r="H115" i="3"/>
  <c r="G115" i="3"/>
  <c r="K112" i="3"/>
  <c r="K119" i="3" s="1"/>
  <c r="J112" i="3"/>
  <c r="I112" i="3"/>
  <c r="I119" i="3" s="1"/>
  <c r="H112" i="3"/>
  <c r="H119" i="3" s="1"/>
  <c r="G112" i="3"/>
  <c r="G119" i="3" s="1"/>
  <c r="K107" i="3"/>
  <c r="K108" i="3" s="1"/>
  <c r="J107" i="3"/>
  <c r="J108" i="3" s="1"/>
  <c r="I107" i="3"/>
  <c r="I108" i="3" s="1"/>
  <c r="H107" i="3"/>
  <c r="H108" i="3" s="1"/>
  <c r="G107" i="3"/>
  <c r="G108" i="3" s="1"/>
  <c r="K101" i="3"/>
  <c r="J101" i="3"/>
  <c r="I101" i="3"/>
  <c r="S101" i="3" s="1"/>
  <c r="H101" i="3"/>
  <c r="G101" i="3"/>
  <c r="H96" i="3"/>
  <c r="I96" i="3"/>
  <c r="J96" i="3"/>
  <c r="K96" i="3"/>
  <c r="H92" i="3"/>
  <c r="I92" i="3"/>
  <c r="J92" i="3"/>
  <c r="K92" i="3"/>
  <c r="G92" i="3"/>
  <c r="J119" i="3" l="1"/>
  <c r="I80" i="3"/>
  <c r="H80" i="3"/>
  <c r="K80" i="3"/>
  <c r="J80" i="3"/>
  <c r="S29" i="3"/>
  <c r="S49" i="3"/>
  <c r="S71" i="3"/>
  <c r="S62" i="3"/>
  <c r="S22" i="3"/>
  <c r="S112" i="3"/>
  <c r="S92" i="3"/>
  <c r="S76" i="3"/>
  <c r="S107" i="3"/>
  <c r="S35" i="3"/>
  <c r="S46" i="3"/>
  <c r="S66" i="3"/>
  <c r="S43" i="3"/>
  <c r="H190" i="3" l="1"/>
  <c r="I190" i="3"/>
  <c r="J190" i="3"/>
  <c r="K190" i="3"/>
  <c r="G190" i="3"/>
  <c r="H179" i="3"/>
  <c r="H180" i="3" s="1"/>
  <c r="H181" i="3" s="1"/>
  <c r="I179" i="3"/>
  <c r="J179" i="3"/>
  <c r="J180" i="3" s="1"/>
  <c r="J181" i="3" s="1"/>
  <c r="K179" i="3"/>
  <c r="K180" i="3" s="1"/>
  <c r="K181" i="3" s="1"/>
  <c r="H141" i="3"/>
  <c r="I141" i="3"/>
  <c r="J141" i="3"/>
  <c r="K141" i="3"/>
  <c r="G141" i="3"/>
  <c r="G96" i="3"/>
  <c r="S141" i="3" l="1"/>
  <c r="G102" i="3"/>
  <c r="S96" i="3"/>
  <c r="I180" i="3"/>
  <c r="I181" i="3" s="1"/>
  <c r="H195" i="3"/>
  <c r="K195" i="3"/>
  <c r="J195" i="3"/>
  <c r="I195" i="3"/>
  <c r="G179" i="3" l="1"/>
  <c r="K171" i="3"/>
  <c r="K172" i="3" s="1"/>
  <c r="K173" i="3" s="1"/>
  <c r="J171" i="3"/>
  <c r="J172" i="3" s="1"/>
  <c r="J173" i="3" s="1"/>
  <c r="I171" i="3"/>
  <c r="H171" i="3"/>
  <c r="H172" i="3" s="1"/>
  <c r="H173" i="3" s="1"/>
  <c r="G171" i="3"/>
  <c r="G172" i="3" s="1"/>
  <c r="G173" i="3" s="1"/>
  <c r="K161" i="3"/>
  <c r="K162" i="3" s="1"/>
  <c r="K163" i="3" s="1"/>
  <c r="J161" i="3"/>
  <c r="J162" i="3" s="1"/>
  <c r="J163" i="3" s="1"/>
  <c r="I161" i="3"/>
  <c r="H161" i="3"/>
  <c r="H162" i="3" s="1"/>
  <c r="H163" i="3" s="1"/>
  <c r="G161" i="3"/>
  <c r="G162" i="3" s="1"/>
  <c r="G163" i="3" s="1"/>
  <c r="H154" i="3"/>
  <c r="H155" i="3" s="1"/>
  <c r="I154" i="3"/>
  <c r="I155" i="3" s="1"/>
  <c r="J154" i="3"/>
  <c r="J155" i="3" s="1"/>
  <c r="K154" i="3"/>
  <c r="K155" i="3" s="1"/>
  <c r="S153" i="3"/>
  <c r="I162" i="3" l="1"/>
  <c r="I163" i="3" s="1"/>
  <c r="S161" i="3"/>
  <c r="G180" i="3"/>
  <c r="G181" i="3" s="1"/>
  <c r="S179" i="3"/>
  <c r="I172" i="3"/>
  <c r="I173" i="3" s="1"/>
  <c r="S171" i="3"/>
  <c r="G195" i="3"/>
  <c r="K102" i="3" l="1"/>
  <c r="J102" i="3"/>
  <c r="H102" i="3"/>
  <c r="I102" i="3"/>
  <c r="K145" i="3" l="1"/>
  <c r="J145" i="3"/>
  <c r="I145" i="3"/>
  <c r="H145" i="3"/>
  <c r="G145" i="3"/>
  <c r="G146" i="3" s="1"/>
  <c r="K133" i="3"/>
  <c r="J133" i="3"/>
  <c r="I133" i="3"/>
  <c r="H133" i="3"/>
  <c r="G133" i="3"/>
  <c r="K130" i="3"/>
  <c r="J130" i="3"/>
  <c r="I130" i="3"/>
  <c r="H130" i="3"/>
  <c r="G130" i="3"/>
  <c r="G197" i="3" s="1"/>
  <c r="I197" i="3" l="1"/>
  <c r="K197" i="3"/>
  <c r="S145" i="3"/>
  <c r="H197" i="3"/>
  <c r="S130" i="3"/>
  <c r="S133" i="3"/>
  <c r="J197" i="3"/>
  <c r="G134" i="3"/>
  <c r="J134" i="3"/>
  <c r="K134" i="3"/>
  <c r="H134" i="3"/>
  <c r="I134" i="3"/>
  <c r="H146" i="3"/>
  <c r="K146" i="3"/>
  <c r="I146" i="3"/>
  <c r="J146" i="3"/>
  <c r="G154" i="3"/>
  <c r="G155" i="3" s="1"/>
  <c r="J147" i="3" l="1"/>
  <c r="K147" i="3"/>
  <c r="I147" i="3"/>
  <c r="H147" i="3"/>
  <c r="G147" i="3"/>
  <c r="H120" i="3" l="1"/>
  <c r="H182" i="3" s="1"/>
  <c r="J120" i="3"/>
  <c r="J182" i="3" s="1"/>
  <c r="K120" i="3"/>
  <c r="K182" i="3" s="1"/>
  <c r="G18" i="3"/>
  <c r="G80" i="3" s="1"/>
  <c r="S18" i="3" l="1"/>
  <c r="G120" i="3"/>
  <c r="G182" i="3" s="1"/>
  <c r="G200" i="3" s="1"/>
  <c r="K198" i="3"/>
  <c r="K201" i="3" s="1"/>
  <c r="J198" i="3"/>
  <c r="J201" i="3" s="1"/>
  <c r="H198" i="3"/>
  <c r="H201" i="3" s="1"/>
  <c r="I120" i="3"/>
  <c r="I182" i="3" s="1"/>
  <c r="I198" i="3" l="1"/>
  <c r="I201" i="3" s="1"/>
  <c r="G198" i="3"/>
  <c r="G201" i="3" s="1"/>
  <c r="J200" i="3" l="1"/>
  <c r="I200" i="3"/>
  <c r="K200" i="3"/>
  <c r="H200" i="3" l="1"/>
</calcChain>
</file>

<file path=xl/sharedStrings.xml><?xml version="1.0" encoding="utf-8"?>
<sst xmlns="http://schemas.openxmlformats.org/spreadsheetml/2006/main" count="1082" uniqueCount="338">
  <si>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</si>
  <si>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</si>
  <si>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</si>
  <si>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</si>
  <si>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</si>
  <si>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</si>
  <si>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</si>
  <si>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</si>
  <si>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</si>
  <si>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</si>
  <si>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</si>
  <si>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</si>
  <si>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</si>
  <si>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</si>
  <si>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</si>
  <si>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</si>
  <si>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</si>
  <si>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</si>
  <si>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</si>
  <si>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</si>
  <si>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</si>
  <si>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</si>
  <si>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</si>
  <si>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</si>
  <si>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</si>
  <si>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</si>
  <si>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</si>
  <si>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</si>
  <si>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</si>
  <si>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</si>
  <si>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</si>
  <si>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</si>
  <si>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</si>
  <si>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</si>
  <si>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</si>
  <si>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</si>
  <si>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</si>
  <si>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</si>
  <si>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</si>
  <si>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</si>
  <si>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</si>
  <si>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</si>
  <si>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</si>
  <si>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</si>
  <si>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</si>
  <si>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</si>
  <si>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</si>
  <si>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</si>
  <si>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</si>
  <si>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</si>
  <si>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</si>
  <si>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</si>
  <si>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</si>
  <si>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</si>
  <si>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</si>
  <si>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</si>
  <si>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</si>
  <si>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</si>
  <si>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</si>
  <si>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</si>
  <si>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</si>
  <si>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</si>
  <si>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</si>
  <si>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</si>
  <si>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</si>
  <si>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</si>
  <si>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</si>
  <si>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</si>
  <si>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</si>
  <si>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</si>
  <si>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</si>
  <si>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</si>
  <si>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Kompensacijų gavėjų skaičius</t>
  </si>
  <si>
    <t>Socialinių pašalpų gavėjų skaičius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</si>
  <si>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</si>
  <si>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</si>
  <si>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</si>
  <si>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</si>
  <si>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</si>
  <si>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</si>
  <si>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</si>
  <si>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</si>
  <si>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</si>
  <si>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</si>
  <si>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</si>
  <si>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</si>
  <si>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</si>
  <si>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</si>
  <si>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</si>
  <si>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</si>
  <si>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</si>
  <si>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</si>
  <si>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</si>
  <si>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</si>
  <si>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</si>
  <si>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</si>
  <si>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</si>
  <si>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</si>
  <si>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</si>
  <si>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</si>
  <si>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</si>
  <si>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</si>
  <si>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</si>
  <si>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</si>
  <si>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</si>
  <si>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</si>
  <si>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</si>
  <si>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</si>
  <si>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</si>
  <si>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</si>
  <si>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</si>
  <si>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</si>
  <si>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</si>
  <si>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</si>
  <si>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</si>
  <si>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</si>
  <si>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</si>
  <si>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</si>
  <si>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</si>
  <si>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</si>
  <si>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</si>
  <si>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</si>
  <si>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</si>
  <si>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</si>
  <si>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</si>
  <si>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</si>
  <si>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</si>
  <si>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</si>
  <si>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</si>
  <si>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</si>
  <si>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</si>
  <si>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</si>
  <si>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</si>
  <si>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</si>
  <si>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</si>
  <si>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</si>
  <si>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</si>
  <si>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</si>
  <si>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</si>
  <si>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</si>
  <si>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</si>
  <si>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</si>
  <si>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</si>
  <si>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</si>
  <si>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</si>
  <si>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</si>
  <si>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</si>
  <si>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</si>
  <si>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</si>
  <si>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</si>
  <si>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</si>
  <si>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</si>
  <si>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</si>
  <si>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</si>
  <si>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</si>
  <si>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</si>
  <si>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</si>
  <si>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</si>
  <si>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</si>
  <si>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</si>
  <si>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</si>
  <si>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</si>
  <si>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</si>
  <si>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</si>
  <si>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</si>
  <si>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</si>
  <si>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</si>
  <si>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</si>
  <si>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</si>
  <si>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</si>
  <si>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</si>
  <si>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</si>
  <si>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</si>
  <si>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</si>
  <si>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</si>
  <si>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</si>
  <si>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</si>
  <si>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</si>
  <si>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</si>
  <si>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</si>
  <si>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</si>
  <si>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</si>
  <si>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</si>
  <si>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</si>
  <si>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</si>
  <si>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</si>
  <si>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</si>
  <si>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</si>
  <si>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</si>
  <si>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</si>
  <si>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</si>
  <si>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</si>
  <si>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</si>
  <si>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</si>
  <si>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</si>
  <si>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</si>
  <si>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</si>
  <si>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</si>
  <si>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</si>
  <si>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</si>
  <si>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</si>
  <si>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</si>
  <si>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</si>
  <si>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</si>
  <si>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</si>
  <si>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</si>
  <si>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</si>
  <si>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</si>
  <si>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</si>
  <si>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</si>
  <si>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</si>
  <si>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</si>
  <si>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</si>
  <si>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</si>
  <si>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</si>
  <si>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</si>
  <si>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</si>
  <si>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</si>
  <si>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</si>
  <si>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</si>
  <si>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</si>
  <si>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</si>
  <si>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</si>
  <si>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</si>
  <si>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</si>
  <si>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</si>
  <si>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</si>
  <si>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</si>
  <si>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</si>
  <si>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</si>
  <si>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</si>
  <si>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</si>
  <si>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</si>
  <si>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</si>
  <si>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</si>
  <si>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</si>
  <si>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</si>
  <si>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</si>
  <si>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</si>
  <si>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</si>
  <si>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</si>
  <si>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</si>
  <si>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</si>
  <si>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</si>
  <si>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</si>
  <si>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 xml:space="preserve">V-004-01-02-02-01 </t>
  </si>
  <si>
    <t>V-004-01-02-03-01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</si>
  <si>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</si>
  <si>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</si>
  <si>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</si>
  <si>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</si>
  <si>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</si>
  <si>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</si>
  <si>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</si>
  <si>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</si>
  <si>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</si>
  <si>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</si>
  <si>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</si>
  <si>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</si>
  <si>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</si>
  <si>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</si>
  <si>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</si>
  <si>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</si>
  <si>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</si>
  <si>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</si>
  <si>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</si>
  <si>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</si>
  <si>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</si>
  <si>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</si>
  <si>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</si>
  <si>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</si>
  <si>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</si>
  <si>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</si>
  <si>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</si>
  <si>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</si>
  <si>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</si>
  <si>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</si>
  <si>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</si>
  <si>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</si>
  <si>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</si>
  <si>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</si>
  <si>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</si>
  <si>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</si>
  <si>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</si>
  <si>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SB(VB)</t>
  </si>
  <si>
    <t>2.4 priedas</t>
  </si>
  <si>
    <t>P-004-03-01-01-01(SB/VB)</t>
  </si>
  <si>
    <t>2023-ųjų m. asignavimai ir kitos lėšos (2023-12-31 datai)</t>
  </si>
  <si>
    <r>
      <t xml:space="preserve">2024-2026 METŲ </t>
    </r>
    <r>
      <rPr>
        <b/>
        <u/>
        <sz val="10"/>
        <color rgb="FF000000"/>
        <rFont val="Times New Roman"/>
        <family val="1"/>
        <charset val="186"/>
      </rPr>
      <t>004 SOCIALIAI SAUGIOS IR SVEIKOS APLINKOS PROGRAMOS</t>
    </r>
    <r>
      <rPr>
        <b/>
        <sz val="10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0"/>
        <color rgb="FF000000"/>
        <rFont val="Times New Roman"/>
        <family val="1"/>
        <charset val="186"/>
      </rPr>
      <t>(tūkst. Eur)</t>
    </r>
  </si>
  <si>
    <t>2024-ųjų m. asignavimai ir kitos lėšos</t>
  </si>
  <si>
    <t>Planuojami  2025-ųjų m. asignavimai ir kitos lėšos</t>
  </si>
  <si>
    <t>Planuojami 2026-ųjų m. asignavimai ir kitos lėšos</t>
  </si>
  <si>
    <t>P-004-02-01-01-04</t>
  </si>
  <si>
    <t>P-004-02-01-01-05</t>
  </si>
  <si>
    <t>Lėtinio skausmo gydymo procedūrų skaičiaus augimas</t>
  </si>
  <si>
    <t>Bendruomenės centro programos įgyvendinimas</t>
  </si>
  <si>
    <t>Socialinių paslaugų centro veikla</t>
  </si>
  <si>
    <t xml:space="preserve">Krizių centro veikla </t>
  </si>
  <si>
    <t>„Plungės autobusų parkas“ veiklos gerinimas</t>
  </si>
  <si>
    <t>Ligoninės programos įgyvendinimas</t>
  </si>
  <si>
    <t>Saugios nakvynės paslaugos organizavimas  Plungės ligoninėje</t>
  </si>
  <si>
    <t>Visuomenės sveikatos biuro veikla</t>
  </si>
  <si>
    <t>"Plungės būstas" programos įgyvendinimas</t>
  </si>
  <si>
    <t>Policijos komisariato programos įgyvendinimas</t>
  </si>
  <si>
    <t xml:space="preserve">SB </t>
  </si>
  <si>
    <t xml:space="preserve">Plungės rajono savivaldybės 2024–2026 metų </t>
  </si>
  <si>
    <t>Savivaldybės biudžeto lėšos (prisidėjimas prie regioninių projektų)</t>
  </si>
  <si>
    <t>SB (RP)</t>
  </si>
  <si>
    <t>Paskolos lėšos</t>
  </si>
  <si>
    <t>Europos Sąjungos paramos lėšos</t>
  </si>
  <si>
    <t>ES</t>
  </si>
  <si>
    <t>Europos Sąjungos paramos lėšos (regioniniai projektai)</t>
  </si>
  <si>
    <t>ES (RP)</t>
  </si>
  <si>
    <t xml:space="preserve">Savivaldybės aplinkos apsaugos rėmimo specialiosios programos lėšos </t>
  </si>
  <si>
    <t>SB (AA)</t>
  </si>
  <si>
    <t>13</t>
  </si>
  <si>
    <t>Asmenų su negalia paslaugos gavėjų skaičius</t>
  </si>
  <si>
    <t>Asmenų su negalia teisių užtikrinimas</t>
  </si>
  <si>
    <t>V-004-01-01-13-01 (SB/VB)</t>
  </si>
  <si>
    <t>Suteiktų paslaugų socialinę riziką patiriančioms šeimoms skaičius</t>
  </si>
  <si>
    <t>Bendruomenės centro paslaugų gavėjų skaičius</t>
  </si>
  <si>
    <t>V-004-01-01-11-02</t>
  </si>
  <si>
    <t>Grupinio gyvenimo namų gyventojų skaičius</t>
  </si>
  <si>
    <t>V-004-01-01-11-03</t>
  </si>
  <si>
    <t>Socialinių dirbtuvių lankytojų skaičius</t>
  </si>
  <si>
    <t>004-01-01-13 Programos priemonė (tęstinės veiklos)</t>
  </si>
  <si>
    <t>Asignavimų skirtumas (2023 m.- 2024 m.)</t>
  </si>
  <si>
    <t>Pacientų pavėžėjimo paslaugos užtikrinimas</t>
  </si>
  <si>
    <t>V-004-01-04-03-01</t>
  </si>
  <si>
    <t>Pervežtų pacientų skaičius</t>
  </si>
  <si>
    <t>1.6.2.; 1.5.2.</t>
  </si>
  <si>
    <t>004-01-04-03 Programos priemonė (tęstinės veiklos)</t>
  </si>
  <si>
    <t>Specialiojo ugdymo centro veikla</t>
  </si>
  <si>
    <t xml:space="preserve">Skubios pagalbos skyriaus atitikimas B tipui </t>
  </si>
  <si>
    <t>Plungės rajono savivaldybės tarybos</t>
  </si>
  <si>
    <t xml:space="preserve"> 2024 m. vasario 8 d. sprendimu Nr.T1-48</t>
  </si>
  <si>
    <t>(Plungės rajono savivaldybės tarybos</t>
  </si>
  <si>
    <t xml:space="preserve">2024 m. liepos 25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</si>
</sst>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[$-10409]#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color rgb="FF00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u/>
      <sz val="10"/>
      <color rgb="FF00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0"/>
      <color theme="8" tint="0.79998168889431442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7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29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5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29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9" fontId="22" fillId="9" borderId="7" xfId="2" applyFont="1" applyFill="1" applyBorder="1"/>
    <xf numFmtId="9" fontId="23" fillId="10" borderId="7" xfId="2" applyFont="1" applyFill="1" applyBorder="1" applyAlignment="1" applyProtection="1">
      <alignment horizontal="center" vertical="center" wrapText="1" readingOrder="1"/>
      <protection locked="0"/>
    </xf>
    <xf numFmtId="0" fontId="22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0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1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Border="1" applyAlignment="1" applyProtection="1">
      <alignment horizontal="center" vertical="center" wrapText="1" readingOrder="1"/>
      <protection locked="0"/>
    </xf>
    <xf numFmtId="0" fontId="8" fillId="3" borderId="41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4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20" fillId="0" borderId="18" xfId="0" applyFont="1" applyBorder="1" applyAlignment="1" applyProtection="1">
      <alignment horizontal="center" vertical="top" wrapText="1" readingOrder="1"/>
      <protection locked="0"/>
    </xf>
    <xf numFmtId="0" fontId="8" fillId="0" borderId="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166" fontId="1" fillId="8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1" borderId="7" xfId="0" applyFont="1" applyFill="1" applyBorder="1" applyAlignment="1">
      <alignment horizontal="center"/>
    </xf>
    <xf numFmtId="0" fontId="1" fillId="11" borderId="7" xfId="0" applyFont="1" applyFill="1" applyBorder="1"/>
    <xf numFmtId="0" fontId="1" fillId="0" borderId="7" xfId="0" applyFont="1" applyBorder="1" applyAlignment="1">
      <alignment horizontal="center" vertical="center" readingOrder="1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166" fontId="12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vertical="center" wrapText="1" readingOrder="1"/>
      <protection locked="0"/>
    </xf>
    <xf numFmtId="166" fontId="12" fillId="0" borderId="4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>
      <alignment horizontal="center"/>
    </xf>
    <xf numFmtId="0" fontId="1" fillId="0" borderId="7" xfId="0" applyFont="1" applyFill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27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Fill="1" applyBorder="1"/>
    <xf numFmtId="0" fontId="1" fillId="0" borderId="7" xfId="0" applyFont="1" applyFill="1" applyBorder="1" applyAlignment="1">
      <alignment horizontal="center"/>
    </xf>
    <xf numFmtId="0" fontId="8" fillId="0" borderId="17" xfId="0" applyFont="1" applyBorder="1" applyAlignment="1" applyProtection="1">
      <alignment vertical="top" wrapText="1" readingOrder="1"/>
      <protection locked="0"/>
    </xf>
    <xf numFmtId="0" fontId="9" fillId="0" borderId="4" xfId="0" applyFont="1" applyFill="1" applyBorder="1" applyAlignment="1" applyProtection="1">
      <alignment horizontal="center" vertical="center" wrapText="1" readingOrder="1"/>
      <protection locked="0"/>
    </xf>
    <xf numFmtId="0" fontId="9" fillId="0" borderId="41" xfId="0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Fill="1" applyBorder="1" applyAlignment="1" applyProtection="1">
      <alignment horizontal="left" vertical="center" wrapText="1" readingOrder="1"/>
      <protection locked="0"/>
    </xf>
    <xf numFmtId="0" fontId="1" fillId="0" borderId="7" xfId="0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6" borderId="7" xfId="0" applyFont="1" applyFill="1" applyBorder="1" applyAlignment="1" applyProtection="1">
      <alignment horizontal="center" vertical="center" wrapText="1" readingOrder="1"/>
      <protection locked="0"/>
    </xf>
    <xf numFmtId="166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1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23" xfId="0" applyFont="1" applyFill="1" applyBorder="1" applyAlignment="1" applyProtection="1">
      <alignment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0" xfId="0" applyFont="1" applyFill="1" applyAlignment="1" applyProtection="1">
      <alignment vertical="center" wrapText="1" readingOrder="1"/>
      <protection locked="0"/>
    </xf>
    <xf numFmtId="166" fontId="28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9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48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48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>
      <alignment horizontal="center" vertical="center"/>
    </xf>
    <xf numFmtId="0" fontId="12" fillId="3" borderId="14" xfId="0" applyFont="1" applyFill="1" applyBorder="1" applyAlignment="1" applyProtection="1">
      <alignment horizontal="center" vertical="center" wrapText="1" readingOrder="1"/>
      <protection locked="0"/>
    </xf>
    <xf numFmtId="0" fontId="6" fillId="3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wrapText="1"/>
    </xf>
    <xf numFmtId="0" fontId="1" fillId="0" borderId="14" xfId="0" applyFont="1" applyFill="1" applyBorder="1"/>
    <xf numFmtId="0" fontId="1" fillId="0" borderId="0" xfId="0" applyFont="1" applyAlignment="1">
      <alignment wrapText="1"/>
    </xf>
    <xf numFmtId="166" fontId="30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1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Border="1" applyAlignment="1" applyProtection="1">
      <alignment horizontal="left" vertical="center" wrapText="1" readingOrder="1"/>
      <protection locked="0"/>
    </xf>
    <xf numFmtId="0" fontId="19" fillId="0" borderId="12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3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49" xfId="0" applyFont="1" applyFill="1" applyBorder="1" applyAlignment="1" applyProtection="1">
      <alignment horizontal="right" vertical="center" wrapText="1" readingOrder="1"/>
      <protection locked="0"/>
    </xf>
    <xf numFmtId="0" fontId="12" fillId="2" borderId="29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2" borderId="30" xfId="0" applyFont="1" applyFill="1" applyBorder="1" applyAlignment="1" applyProtection="1">
      <alignment horizontal="right" vertical="center" wrapText="1" readingOrder="1"/>
      <protection locked="0"/>
    </xf>
    <xf numFmtId="0" fontId="19" fillId="0" borderId="23" xfId="0" applyFont="1" applyFill="1" applyBorder="1" applyAlignment="1" applyProtection="1">
      <alignment horizontal="left" vertical="center" wrapText="1" readingOrder="1"/>
      <protection locked="0"/>
    </xf>
    <xf numFmtId="0" fontId="19" fillId="0" borderId="12" xfId="0" applyFont="1" applyFill="1" applyBorder="1" applyAlignment="1" applyProtection="1">
      <alignment horizontal="left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28" fillId="6" borderId="9" xfId="0" applyFont="1" applyFill="1" applyBorder="1" applyAlignment="1" applyProtection="1">
      <alignment horizontal="center" vertical="center" wrapText="1" readingOrder="1"/>
      <protection locked="0"/>
    </xf>
    <xf numFmtId="0" fontId="28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9" fontId="23" fillId="6" borderId="7" xfId="2" applyFont="1" applyFill="1" applyBorder="1" applyAlignment="1" applyProtection="1">
      <alignment horizontal="center" vertical="center" wrapText="1" readingOrder="1"/>
      <protection locked="0"/>
    </xf>
    <xf numFmtId="9" fontId="23" fillId="6" borderId="9" xfId="2" applyFont="1" applyFill="1" applyBorder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19" fillId="0" borderId="0" xfId="0" applyFont="1" applyBorder="1" applyAlignment="1" applyProtection="1">
      <alignment horizontal="left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31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49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34" xfId="0" applyFont="1" applyFill="1" applyBorder="1" applyAlignment="1" applyProtection="1">
      <alignment horizontal="right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" fillId="3" borderId="32" xfId="0" applyFont="1" applyFill="1" applyBorder="1" applyAlignment="1" applyProtection="1">
      <alignment horizontal="left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3" borderId="37" xfId="0" applyFont="1" applyFill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0" xfId="0" applyFont="1" applyFill="1" applyBorder="1" applyAlignment="1" applyProtection="1">
      <alignment horizontal="right" vertical="center" wrapText="1" readingOrder="1"/>
      <protection locked="0"/>
    </xf>
    <xf numFmtId="0" fontId="19" fillId="0" borderId="23" xfId="0" applyFont="1" applyBorder="1" applyAlignment="1" applyProtection="1">
      <alignment horizontal="center" vertical="center" wrapText="1" readingOrder="1"/>
      <protection locked="0"/>
    </xf>
    <xf numFmtId="0" fontId="19" fillId="0" borderId="12" xfId="0" applyFont="1" applyBorder="1" applyAlignment="1" applyProtection="1">
      <alignment horizontal="center" vertical="center" wrapText="1" readingOrder="1"/>
      <protection locked="0"/>
    </xf>
    <xf numFmtId="0" fontId="19" fillId="0" borderId="0" xfId="0" applyFont="1" applyBorder="1" applyAlignment="1" applyProtection="1">
      <alignment horizontal="center" vertical="center" wrapText="1" readingOrder="1"/>
      <protection locked="0"/>
    </xf>
    <xf numFmtId="0" fontId="19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center" vertical="center" wrapText="1" readingOrder="1"/>
      <protection locked="0"/>
    </xf>
    <xf numFmtId="0" fontId="19" fillId="0" borderId="28" xfId="0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0" fontId="16" fillId="3" borderId="36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9" fontId="22" fillId="9" borderId="9" xfId="2" applyFont="1" applyFill="1" applyBorder="1" applyAlignment="1">
      <alignment horizontal="center"/>
    </xf>
    <xf numFmtId="9" fontId="22" fillId="9" borderId="10" xfId="2" applyFont="1" applyFill="1" applyBorder="1" applyAlignment="1">
      <alignment horizontal="center"/>
    </xf>
    <xf numFmtId="9" fontId="22" fillId="9" borderId="14" xfId="2" applyFont="1" applyFill="1" applyBorder="1" applyAlignment="1">
      <alignment horizontal="center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horizontal="left" vertical="center" wrapText="1" readingOrder="1"/>
      <protection locked="0"/>
    </xf>
    <xf numFmtId="0" fontId="6" fillId="7" borderId="42" xfId="0" applyFont="1" applyFill="1" applyBorder="1" applyAlignment="1">
      <alignment horizontal="center" vertical="center" wrapText="1"/>
    </xf>
    <xf numFmtId="0" fontId="6" fillId="7" borderId="43" xfId="0" applyFont="1" applyFill="1" applyBorder="1" applyAlignment="1">
      <alignment horizontal="center" vertical="center" wrapText="1"/>
    </xf>
    <xf numFmtId="0" fontId="6" fillId="7" borderId="44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46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0" fontId="20" fillId="0" borderId="17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5" fillId="0" borderId="19" xfId="0" applyFont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0" fillId="0" borderId="19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20" fillId="3" borderId="11" xfId="0" applyFont="1" applyFill="1" applyBorder="1" applyAlignment="1" applyProtection="1">
      <alignment horizontal="left" vertical="top" wrapText="1" readingOrder="1"/>
      <protection locked="0"/>
    </xf>
    <xf numFmtId="0" fontId="20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2"/>
  <sheetViews>
    <sheetView tabSelected="1" zoomScale="85" zoomScaleNormal="85" zoomScaleSheetLayoutView="85" workbookViewId="0">
      <pane ySplit="11" topLeftCell="A189" activePane="bottomLeft" state="frozen"/>
      <selection pane="bottomLeft" activeCell="I89" sqref="I89"/>
    </sheetView>
  </sheetViews>
  <sheetFormatPr defaultColWidth="9.140625" defaultRowHeight="12.75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59" customWidth="1"/>
    <col min="10" max="10" width="14.140625" style="1" customWidth="1"/>
    <col min="11" max="11" width="15" style="1" customWidth="1"/>
    <col min="12" max="12" width="14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42578125" style="102" hidden="1" customWidth="1"/>
    <col min="20" max="20" width="9.140625" style="1" customWidth="1"/>
    <col min="21" max="16384" width="9.140625" style="1"/>
  </cols>
  <sheetData>
    <row r="1" spans="1:22" x14ac:dyDescent="0.2">
      <c r="N1" s="199" t="s">
        <v>283</v>
      </c>
      <c r="O1" s="199"/>
      <c r="P1" s="199"/>
    </row>
    <row r="2" spans="1:22" x14ac:dyDescent="0.2">
      <c r="N2" s="1" t="s">
        <v>334</v>
      </c>
    </row>
    <row r="3" spans="1:22" x14ac:dyDescent="0.2">
      <c r="N3" s="1" t="s">
        <v>335</v>
      </c>
    </row>
    <row r="4" spans="1:22" x14ac:dyDescent="0.2">
      <c r="N4" s="1" t="s">
        <v>336</v>
      </c>
    </row>
    <row r="5" spans="1:22" ht="27" customHeight="1" x14ac:dyDescent="0.2">
      <c r="N5" s="194" t="s">
        <v>337</v>
      </c>
    </row>
    <row r="6" spans="1:22" x14ac:dyDescent="0.2">
      <c r="N6" s="22" t="s">
        <v>305</v>
      </c>
    </row>
    <row r="7" spans="1:22" x14ac:dyDescent="0.2">
      <c r="N7" s="22" t="s">
        <v>12</v>
      </c>
    </row>
    <row r="8" spans="1:22" x14ac:dyDescent="0.2">
      <c r="N8" s="22" t="s">
        <v>45</v>
      </c>
    </row>
    <row r="9" spans="1:22" x14ac:dyDescent="0.2">
      <c r="A9" s="335" t="s">
        <v>288</v>
      </c>
      <c r="B9" s="335"/>
      <c r="C9" s="335"/>
      <c r="D9" s="335"/>
      <c r="E9" s="335"/>
      <c r="F9" s="335"/>
      <c r="G9" s="335"/>
      <c r="H9" s="335"/>
      <c r="I9" s="335"/>
      <c r="J9" s="335"/>
      <c r="K9" s="335"/>
      <c r="L9" s="335"/>
      <c r="M9" s="335"/>
      <c r="N9" s="335"/>
      <c r="O9" s="335"/>
      <c r="P9" s="335"/>
      <c r="Q9" s="335"/>
      <c r="R9" s="335"/>
      <c r="S9" s="335"/>
    </row>
    <row r="10" spans="1:22" x14ac:dyDescent="0.2">
      <c r="A10" s="227" t="s">
        <v>13</v>
      </c>
      <c r="B10" s="227" t="s">
        <v>277</v>
      </c>
      <c r="C10" s="227" t="s">
        <v>14</v>
      </c>
      <c r="D10" s="227" t="s">
        <v>15</v>
      </c>
      <c r="E10" s="227" t="s">
        <v>6</v>
      </c>
      <c r="F10" s="227" t="s">
        <v>278</v>
      </c>
      <c r="G10" s="260" t="s">
        <v>287</v>
      </c>
      <c r="H10" s="227" t="s">
        <v>279</v>
      </c>
      <c r="I10" s="258" t="s">
        <v>289</v>
      </c>
      <c r="J10" s="227" t="s">
        <v>290</v>
      </c>
      <c r="K10" s="227" t="s">
        <v>291</v>
      </c>
      <c r="L10" s="227" t="s">
        <v>280</v>
      </c>
      <c r="M10" s="254" t="s">
        <v>10</v>
      </c>
      <c r="N10" s="254" t="s">
        <v>265</v>
      </c>
      <c r="O10" s="254"/>
      <c r="P10" s="273" t="s">
        <v>266</v>
      </c>
      <c r="Q10" s="274"/>
      <c r="R10" s="275"/>
      <c r="S10" s="271" t="s">
        <v>326</v>
      </c>
    </row>
    <row r="11" spans="1:22" ht="25.5" x14ac:dyDescent="0.2">
      <c r="A11" s="228"/>
      <c r="B11" s="228"/>
      <c r="C11" s="228"/>
      <c r="D11" s="228"/>
      <c r="E11" s="228"/>
      <c r="F11" s="228"/>
      <c r="G11" s="227"/>
      <c r="H11" s="228"/>
      <c r="I11" s="259"/>
      <c r="J11" s="228"/>
      <c r="K11" s="228"/>
      <c r="L11" s="228"/>
      <c r="M11" s="255"/>
      <c r="N11" s="120" t="s">
        <v>1</v>
      </c>
      <c r="O11" s="120" t="s">
        <v>16</v>
      </c>
      <c r="P11" s="117">
        <v>2024</v>
      </c>
      <c r="Q11" s="117">
        <v>2025</v>
      </c>
      <c r="R11" s="117">
        <v>2026</v>
      </c>
      <c r="S11" s="272"/>
    </row>
    <row r="12" spans="1:22" x14ac:dyDescent="0.2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60">
        <v>9</v>
      </c>
      <c r="J12" s="121">
        <v>10</v>
      </c>
      <c r="K12" s="121">
        <v>11</v>
      </c>
      <c r="L12" s="121">
        <v>12</v>
      </c>
      <c r="M12" s="106"/>
      <c r="N12" s="23"/>
      <c r="O12" s="23"/>
      <c r="P12" s="106"/>
      <c r="Q12" s="106"/>
      <c r="R12" s="106"/>
      <c r="S12" s="122">
        <v>13</v>
      </c>
    </row>
    <row r="13" spans="1:22" x14ac:dyDescent="0.2">
      <c r="A13" s="24" t="s">
        <v>0</v>
      </c>
      <c r="B13" s="243" t="s">
        <v>127</v>
      </c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4"/>
      <c r="S13" s="103"/>
    </row>
    <row r="14" spans="1:22" ht="38.25" x14ac:dyDescent="0.2">
      <c r="A14" s="197" t="s">
        <v>0</v>
      </c>
      <c r="B14" s="261" t="s">
        <v>0</v>
      </c>
      <c r="C14" s="263" t="s">
        <v>228</v>
      </c>
      <c r="D14" s="263"/>
      <c r="E14" s="263"/>
      <c r="F14" s="265" t="s">
        <v>108</v>
      </c>
      <c r="G14" s="278"/>
      <c r="H14" s="279"/>
      <c r="I14" s="279"/>
      <c r="J14" s="279"/>
      <c r="K14" s="279"/>
      <c r="L14" s="256" t="s">
        <v>258</v>
      </c>
      <c r="M14" s="33" t="s">
        <v>42</v>
      </c>
      <c r="N14" s="33" t="s">
        <v>44</v>
      </c>
      <c r="O14" s="34" t="s">
        <v>18</v>
      </c>
      <c r="P14" s="77">
        <v>95</v>
      </c>
      <c r="Q14" s="77">
        <v>95</v>
      </c>
      <c r="R14" s="147">
        <v>95</v>
      </c>
      <c r="S14" s="103"/>
      <c r="T14" s="52"/>
      <c r="U14" s="52"/>
      <c r="V14" s="52"/>
    </row>
    <row r="15" spans="1:22" ht="38.25" x14ac:dyDescent="0.2">
      <c r="A15" s="198"/>
      <c r="B15" s="262"/>
      <c r="C15" s="264"/>
      <c r="D15" s="264"/>
      <c r="E15" s="264"/>
      <c r="F15" s="265"/>
      <c r="G15" s="280"/>
      <c r="H15" s="281"/>
      <c r="I15" s="281"/>
      <c r="J15" s="281"/>
      <c r="K15" s="281"/>
      <c r="L15" s="257"/>
      <c r="M15" s="33" t="s">
        <v>43</v>
      </c>
      <c r="N15" s="33" t="s">
        <v>105</v>
      </c>
      <c r="O15" s="34" t="s">
        <v>18</v>
      </c>
      <c r="P15" s="147">
        <v>0.1</v>
      </c>
      <c r="Q15" s="147">
        <v>0.5</v>
      </c>
      <c r="R15" s="147">
        <v>0.5</v>
      </c>
      <c r="S15" s="103"/>
    </row>
    <row r="16" spans="1:22" ht="25.5" x14ac:dyDescent="0.2">
      <c r="A16" s="198"/>
      <c r="B16" s="201" t="s">
        <v>0</v>
      </c>
      <c r="C16" s="62" t="s">
        <v>0</v>
      </c>
      <c r="D16" s="212" t="s">
        <v>41</v>
      </c>
      <c r="E16" s="213"/>
      <c r="F16" s="61" t="s">
        <v>28</v>
      </c>
      <c r="G16" s="206"/>
      <c r="H16" s="207"/>
      <c r="I16" s="207"/>
      <c r="J16" s="207"/>
      <c r="K16" s="207"/>
      <c r="L16" s="59" t="s">
        <v>26</v>
      </c>
      <c r="M16" s="35" t="s">
        <v>47</v>
      </c>
      <c r="N16" s="127" t="s">
        <v>46</v>
      </c>
      <c r="O16" s="152" t="s">
        <v>39</v>
      </c>
      <c r="P16" s="153">
        <v>560</v>
      </c>
      <c r="Q16" s="153">
        <v>560</v>
      </c>
      <c r="R16" s="153">
        <v>560</v>
      </c>
      <c r="S16" s="103"/>
    </row>
    <row r="17" spans="1:19" x14ac:dyDescent="0.2">
      <c r="A17" s="198"/>
      <c r="B17" s="202"/>
      <c r="C17" s="200" t="s">
        <v>0</v>
      </c>
      <c r="D17" s="53">
        <v>188714469</v>
      </c>
      <c r="E17" s="36" t="s">
        <v>22</v>
      </c>
      <c r="F17" s="26" t="s">
        <v>26</v>
      </c>
      <c r="G17" s="8">
        <v>198</v>
      </c>
      <c r="H17" s="8"/>
      <c r="I17" s="161">
        <v>258.8</v>
      </c>
      <c r="J17" s="8">
        <v>260</v>
      </c>
      <c r="K17" s="8">
        <v>260</v>
      </c>
      <c r="L17" s="27" t="s">
        <v>26</v>
      </c>
      <c r="M17" s="44"/>
      <c r="N17" s="58"/>
      <c r="O17" s="46"/>
      <c r="P17" s="50"/>
      <c r="Q17" s="50"/>
      <c r="R17" s="51"/>
      <c r="S17" s="103"/>
    </row>
    <row r="18" spans="1:19" x14ac:dyDescent="0.2">
      <c r="A18" s="198"/>
      <c r="B18" s="202"/>
      <c r="C18" s="200"/>
      <c r="D18" s="203" t="s">
        <v>29</v>
      </c>
      <c r="E18" s="204"/>
      <c r="F18" s="205"/>
      <c r="G18" s="28">
        <f>SUM(G17:G17)</f>
        <v>198</v>
      </c>
      <c r="H18" s="28">
        <f>SUM(H17:H17)</f>
        <v>0</v>
      </c>
      <c r="I18" s="162">
        <f>SUM(I17:I17)</f>
        <v>258.8</v>
      </c>
      <c r="J18" s="28">
        <f>SUM(J17:J17)</f>
        <v>260</v>
      </c>
      <c r="K18" s="28">
        <f>SUM(K17:K17)</f>
        <v>260</v>
      </c>
      <c r="L18" s="13" t="s">
        <v>26</v>
      </c>
      <c r="M18" s="29" t="s">
        <v>26</v>
      </c>
      <c r="N18" s="29" t="s">
        <v>26</v>
      </c>
      <c r="O18" s="29" t="s">
        <v>26</v>
      </c>
      <c r="P18" s="29" t="s">
        <v>26</v>
      </c>
      <c r="Q18" s="29" t="s">
        <v>26</v>
      </c>
      <c r="R18" s="29" t="s">
        <v>26</v>
      </c>
      <c r="S18" s="104">
        <f>(I18-G18)/G18</f>
        <v>0.30707070707070711</v>
      </c>
    </row>
    <row r="19" spans="1:19" ht="25.5" x14ac:dyDescent="0.2">
      <c r="A19" s="198"/>
      <c r="B19" s="202"/>
      <c r="C19" s="216" t="s">
        <v>17</v>
      </c>
      <c r="D19" s="212" t="s">
        <v>48</v>
      </c>
      <c r="E19" s="213"/>
      <c r="F19" s="224" t="s">
        <v>28</v>
      </c>
      <c r="G19" s="206"/>
      <c r="H19" s="207"/>
      <c r="I19" s="207"/>
      <c r="J19" s="207"/>
      <c r="K19" s="207"/>
      <c r="L19" s="267" t="s">
        <v>26</v>
      </c>
      <c r="M19" s="35" t="s">
        <v>51</v>
      </c>
      <c r="N19" s="127" t="s">
        <v>49</v>
      </c>
      <c r="O19" s="152" t="s">
        <v>39</v>
      </c>
      <c r="P19" s="153">
        <v>779</v>
      </c>
      <c r="Q19" s="153">
        <v>700</v>
      </c>
      <c r="R19" s="153">
        <v>700</v>
      </c>
      <c r="S19" s="103"/>
    </row>
    <row r="20" spans="1:19" ht="25.5" x14ac:dyDescent="0.2">
      <c r="A20" s="198"/>
      <c r="B20" s="202"/>
      <c r="C20" s="217"/>
      <c r="D20" s="214"/>
      <c r="E20" s="215"/>
      <c r="F20" s="225"/>
      <c r="G20" s="208"/>
      <c r="H20" s="209"/>
      <c r="I20" s="209"/>
      <c r="J20" s="209"/>
      <c r="K20" s="209"/>
      <c r="L20" s="268"/>
      <c r="M20" s="35" t="s">
        <v>121</v>
      </c>
      <c r="N20" s="127" t="s">
        <v>50</v>
      </c>
      <c r="O20" s="152" t="s">
        <v>39</v>
      </c>
      <c r="P20" s="153">
        <v>1460</v>
      </c>
      <c r="Q20" s="153">
        <v>2000</v>
      </c>
      <c r="R20" s="153">
        <v>2000</v>
      </c>
      <c r="S20" s="103"/>
    </row>
    <row r="21" spans="1:19" x14ac:dyDescent="0.2">
      <c r="A21" s="198"/>
      <c r="B21" s="202"/>
      <c r="C21" s="200" t="s">
        <v>17</v>
      </c>
      <c r="D21" s="53">
        <v>188714469</v>
      </c>
      <c r="E21" s="36" t="s">
        <v>22</v>
      </c>
      <c r="F21" s="26" t="s">
        <v>26</v>
      </c>
      <c r="G21" s="8">
        <v>568.9</v>
      </c>
      <c r="H21" s="8"/>
      <c r="I21" s="161">
        <v>651.29999999999995</v>
      </c>
      <c r="J21" s="8">
        <v>684</v>
      </c>
      <c r="K21" s="8">
        <v>684</v>
      </c>
      <c r="L21" s="27" t="s">
        <v>26</v>
      </c>
      <c r="M21" s="44"/>
      <c r="N21" s="58"/>
      <c r="O21" s="46"/>
      <c r="P21" s="50"/>
      <c r="Q21" s="50"/>
      <c r="R21" s="51"/>
      <c r="S21" s="103"/>
    </row>
    <row r="22" spans="1:19" x14ac:dyDescent="0.2">
      <c r="A22" s="198"/>
      <c r="B22" s="202"/>
      <c r="C22" s="200"/>
      <c r="D22" s="203" t="s">
        <v>29</v>
      </c>
      <c r="E22" s="204"/>
      <c r="F22" s="205"/>
      <c r="G22" s="28">
        <f t="shared" ref="G22:K22" si="0">SUM(G21:G21)</f>
        <v>568.9</v>
      </c>
      <c r="H22" s="28">
        <f t="shared" si="0"/>
        <v>0</v>
      </c>
      <c r="I22" s="162">
        <f t="shared" si="0"/>
        <v>651.29999999999995</v>
      </c>
      <c r="J22" s="28">
        <f t="shared" si="0"/>
        <v>684</v>
      </c>
      <c r="K22" s="28">
        <f t="shared" si="0"/>
        <v>684</v>
      </c>
      <c r="L22" s="13" t="s">
        <v>26</v>
      </c>
      <c r="M22" s="29" t="s">
        <v>26</v>
      </c>
      <c r="N22" s="29" t="s">
        <v>26</v>
      </c>
      <c r="O22" s="29" t="s">
        <v>26</v>
      </c>
      <c r="P22" s="29" t="s">
        <v>26</v>
      </c>
      <c r="Q22" s="29" t="s">
        <v>26</v>
      </c>
      <c r="R22" s="29" t="s">
        <v>26</v>
      </c>
      <c r="S22" s="104">
        <f>(I22-G22)/G22</f>
        <v>0.14484092107576022</v>
      </c>
    </row>
    <row r="23" spans="1:19" ht="25.5" x14ac:dyDescent="0.2">
      <c r="A23" s="198"/>
      <c r="B23" s="202"/>
      <c r="C23" s="216" t="s">
        <v>34</v>
      </c>
      <c r="D23" s="212" t="s">
        <v>52</v>
      </c>
      <c r="E23" s="213"/>
      <c r="F23" s="224" t="s">
        <v>28</v>
      </c>
      <c r="G23" s="206"/>
      <c r="H23" s="207"/>
      <c r="I23" s="207"/>
      <c r="J23" s="207"/>
      <c r="K23" s="220"/>
      <c r="L23" s="267" t="s">
        <v>26</v>
      </c>
      <c r="M23" s="35" t="s">
        <v>56</v>
      </c>
      <c r="N23" s="47" t="s">
        <v>319</v>
      </c>
      <c r="O23" s="4" t="s">
        <v>19</v>
      </c>
      <c r="P23" s="133">
        <v>200</v>
      </c>
      <c r="Q23" s="133">
        <v>200</v>
      </c>
      <c r="R23" s="133">
        <v>200</v>
      </c>
      <c r="S23" s="103"/>
    </row>
    <row r="24" spans="1:19" x14ac:dyDescent="0.2">
      <c r="A24" s="198"/>
      <c r="B24" s="202"/>
      <c r="C24" s="217"/>
      <c r="D24" s="214"/>
      <c r="E24" s="215"/>
      <c r="F24" s="225"/>
      <c r="G24" s="208"/>
      <c r="H24" s="209"/>
      <c r="I24" s="209"/>
      <c r="J24" s="209"/>
      <c r="K24" s="277"/>
      <c r="L24" s="268"/>
      <c r="M24" s="35" t="s">
        <v>261</v>
      </c>
      <c r="N24" s="83" t="s">
        <v>260</v>
      </c>
      <c r="O24" s="72" t="s">
        <v>19</v>
      </c>
      <c r="P24" s="133">
        <v>50</v>
      </c>
      <c r="Q24" s="133">
        <v>50</v>
      </c>
      <c r="R24" s="133">
        <v>60</v>
      </c>
      <c r="S24" s="103"/>
    </row>
    <row r="25" spans="1:19" x14ac:dyDescent="0.2">
      <c r="A25" s="198"/>
      <c r="B25" s="202"/>
      <c r="C25" s="270"/>
      <c r="D25" s="222"/>
      <c r="E25" s="223"/>
      <c r="F25" s="226"/>
      <c r="G25" s="210"/>
      <c r="H25" s="211"/>
      <c r="I25" s="211"/>
      <c r="J25" s="211"/>
      <c r="K25" s="221"/>
      <c r="L25" s="269"/>
      <c r="M25" s="35" t="s">
        <v>262</v>
      </c>
      <c r="N25" s="83" t="s">
        <v>263</v>
      </c>
      <c r="O25" s="72" t="s">
        <v>39</v>
      </c>
      <c r="P25" s="133">
        <v>3</v>
      </c>
      <c r="Q25" s="133">
        <v>4</v>
      </c>
      <c r="R25" s="133">
        <v>5</v>
      </c>
      <c r="S25" s="103"/>
    </row>
    <row r="26" spans="1:19" x14ac:dyDescent="0.2">
      <c r="A26" s="198"/>
      <c r="B26" s="202"/>
      <c r="C26" s="200" t="s">
        <v>34</v>
      </c>
      <c r="D26" s="53">
        <v>188714469</v>
      </c>
      <c r="E26" s="36" t="s">
        <v>22</v>
      </c>
      <c r="F26" s="26" t="s">
        <v>26</v>
      </c>
      <c r="G26" s="8">
        <v>1123.3</v>
      </c>
      <c r="H26" s="8"/>
      <c r="I26" s="161">
        <v>1037</v>
      </c>
      <c r="J26" s="8">
        <v>1088</v>
      </c>
      <c r="K26" s="8">
        <v>1088</v>
      </c>
      <c r="L26" s="27" t="s">
        <v>26</v>
      </c>
      <c r="M26" s="44"/>
      <c r="N26" s="45"/>
      <c r="O26" s="46"/>
      <c r="P26" s="50"/>
      <c r="Q26" s="50"/>
      <c r="R26" s="51"/>
      <c r="S26" s="103"/>
    </row>
    <row r="27" spans="1:19" x14ac:dyDescent="0.2">
      <c r="A27" s="198"/>
      <c r="B27" s="202"/>
      <c r="C27" s="200"/>
      <c r="D27" s="53">
        <v>188714469</v>
      </c>
      <c r="E27" s="36" t="s">
        <v>21</v>
      </c>
      <c r="F27" s="26" t="s">
        <v>26</v>
      </c>
      <c r="G27" s="8">
        <v>45.9</v>
      </c>
      <c r="H27" s="8"/>
      <c r="I27" s="8">
        <f>80</f>
        <v>80</v>
      </c>
      <c r="J27" s="8">
        <v>84</v>
      </c>
      <c r="K27" s="8">
        <v>84</v>
      </c>
      <c r="L27" s="27"/>
      <c r="M27" s="44"/>
      <c r="N27" s="45"/>
      <c r="O27" s="46"/>
      <c r="P27" s="50"/>
      <c r="Q27" s="50"/>
      <c r="R27" s="51"/>
      <c r="S27" s="103"/>
    </row>
    <row r="28" spans="1:19" x14ac:dyDescent="0.2">
      <c r="A28" s="198"/>
      <c r="B28" s="202"/>
      <c r="C28" s="200"/>
      <c r="D28" s="90">
        <v>271759610</v>
      </c>
      <c r="E28" s="98" t="s">
        <v>22</v>
      </c>
      <c r="F28" s="73" t="s">
        <v>26</v>
      </c>
      <c r="G28" s="8">
        <v>629.9</v>
      </c>
      <c r="H28" s="8"/>
      <c r="I28" s="195">
        <v>770.2</v>
      </c>
      <c r="J28" s="8">
        <v>809</v>
      </c>
      <c r="K28" s="8">
        <v>809</v>
      </c>
      <c r="L28" s="27" t="s">
        <v>26</v>
      </c>
      <c r="M28" s="44"/>
      <c r="N28" s="58"/>
      <c r="O28" s="46"/>
      <c r="P28" s="50"/>
      <c r="Q28" s="50"/>
      <c r="R28" s="51"/>
      <c r="S28" s="103"/>
    </row>
    <row r="29" spans="1:19" x14ac:dyDescent="0.2">
      <c r="A29" s="198"/>
      <c r="B29" s="202"/>
      <c r="C29" s="200"/>
      <c r="D29" s="203" t="s">
        <v>29</v>
      </c>
      <c r="E29" s="204"/>
      <c r="F29" s="205"/>
      <c r="G29" s="28">
        <f>SUM(G26:G28)</f>
        <v>1799.1</v>
      </c>
      <c r="H29" s="28">
        <f t="shared" ref="H29:K29" si="1">SUM(H26:H28)</f>
        <v>0</v>
      </c>
      <c r="I29" s="162">
        <f>SUM(I26:I28)</f>
        <v>1887.2</v>
      </c>
      <c r="J29" s="28">
        <f t="shared" si="1"/>
        <v>1981</v>
      </c>
      <c r="K29" s="28">
        <f t="shared" si="1"/>
        <v>1981</v>
      </c>
      <c r="L29" s="13" t="s">
        <v>26</v>
      </c>
      <c r="M29" s="29" t="s">
        <v>26</v>
      </c>
      <c r="N29" s="29" t="s">
        <v>26</v>
      </c>
      <c r="O29" s="29" t="s">
        <v>26</v>
      </c>
      <c r="P29" s="29" t="s">
        <v>26</v>
      </c>
      <c r="Q29" s="29" t="s">
        <v>26</v>
      </c>
      <c r="R29" s="29" t="s">
        <v>26</v>
      </c>
      <c r="S29" s="104">
        <f>(I29-G29)/G29</f>
        <v>4.8968928908898972E-2</v>
      </c>
    </row>
    <row r="30" spans="1:19" ht="25.5" x14ac:dyDescent="0.2">
      <c r="A30" s="198"/>
      <c r="B30" s="202"/>
      <c r="C30" s="216" t="s">
        <v>35</v>
      </c>
      <c r="D30" s="212" t="s">
        <v>218</v>
      </c>
      <c r="E30" s="213"/>
      <c r="F30" s="224" t="s">
        <v>28</v>
      </c>
      <c r="G30" s="206"/>
      <c r="H30" s="207"/>
      <c r="I30" s="207"/>
      <c r="J30" s="207"/>
      <c r="K30" s="207"/>
      <c r="L30" s="267" t="s">
        <v>26</v>
      </c>
      <c r="M30" s="35" t="s">
        <v>112</v>
      </c>
      <c r="N30" s="47" t="s">
        <v>243</v>
      </c>
      <c r="O30" s="4" t="s">
        <v>19</v>
      </c>
      <c r="P30" s="133">
        <v>170</v>
      </c>
      <c r="Q30" s="133">
        <v>180</v>
      </c>
      <c r="R30" s="133">
        <v>180</v>
      </c>
      <c r="S30" s="103"/>
    </row>
    <row r="31" spans="1:19" ht="25.5" x14ac:dyDescent="0.2">
      <c r="A31" s="198"/>
      <c r="B31" s="202"/>
      <c r="C31" s="217"/>
      <c r="D31" s="214"/>
      <c r="E31" s="215"/>
      <c r="F31" s="225"/>
      <c r="G31" s="208"/>
      <c r="H31" s="209"/>
      <c r="I31" s="209"/>
      <c r="J31" s="209"/>
      <c r="K31" s="209"/>
      <c r="L31" s="268"/>
      <c r="M31" s="35" t="s">
        <v>122</v>
      </c>
      <c r="N31" s="93" t="s">
        <v>120</v>
      </c>
      <c r="O31" s="72" t="s">
        <v>19</v>
      </c>
      <c r="P31" s="133">
        <v>15</v>
      </c>
      <c r="Q31" s="133">
        <v>18</v>
      </c>
      <c r="R31" s="133">
        <v>18</v>
      </c>
      <c r="S31" s="103"/>
    </row>
    <row r="32" spans="1:19" x14ac:dyDescent="0.2">
      <c r="A32" s="198"/>
      <c r="B32" s="202"/>
      <c r="C32" s="270"/>
      <c r="D32" s="222"/>
      <c r="E32" s="223"/>
      <c r="F32" s="226"/>
      <c r="G32" s="210"/>
      <c r="H32" s="211"/>
      <c r="I32" s="211"/>
      <c r="J32" s="211"/>
      <c r="K32" s="211"/>
      <c r="L32" s="269"/>
      <c r="M32" s="35" t="s">
        <v>123</v>
      </c>
      <c r="N32" s="47" t="s">
        <v>111</v>
      </c>
      <c r="O32" s="4" t="s">
        <v>19</v>
      </c>
      <c r="P32" s="133">
        <v>5</v>
      </c>
      <c r="Q32" s="133">
        <v>6</v>
      </c>
      <c r="R32" s="133">
        <v>6</v>
      </c>
      <c r="S32" s="103"/>
    </row>
    <row r="33" spans="1:22" x14ac:dyDescent="0.2">
      <c r="A33" s="198"/>
      <c r="B33" s="202"/>
      <c r="C33" s="200" t="s">
        <v>35</v>
      </c>
      <c r="D33" s="53">
        <v>188714469</v>
      </c>
      <c r="E33" s="36" t="s">
        <v>21</v>
      </c>
      <c r="F33" s="26" t="s">
        <v>26</v>
      </c>
      <c r="G33" s="8">
        <v>67.7</v>
      </c>
      <c r="H33" s="8"/>
      <c r="I33" s="161">
        <v>76.8</v>
      </c>
      <c r="J33" s="8">
        <v>80.7</v>
      </c>
      <c r="K33" s="8">
        <v>80.7</v>
      </c>
      <c r="L33" s="27" t="s">
        <v>26</v>
      </c>
      <c r="M33" s="44"/>
      <c r="N33" s="58"/>
      <c r="O33" s="46"/>
      <c r="P33" s="50"/>
      <c r="Q33" s="50"/>
      <c r="R33" s="51"/>
      <c r="S33" s="103"/>
      <c r="T33" s="123"/>
      <c r="U33" s="123"/>
      <c r="V33" s="123"/>
    </row>
    <row r="34" spans="1:22" x14ac:dyDescent="0.2">
      <c r="A34" s="198"/>
      <c r="B34" s="202"/>
      <c r="C34" s="200"/>
      <c r="D34" s="53">
        <v>188714469</v>
      </c>
      <c r="E34" s="36" t="s">
        <v>22</v>
      </c>
      <c r="F34" s="73"/>
      <c r="G34" s="8">
        <v>148.56299999999999</v>
      </c>
      <c r="H34" s="8"/>
      <c r="I34" s="161">
        <f>91.062+62.553-1.007</f>
        <v>152.608</v>
      </c>
      <c r="J34" s="8">
        <v>93</v>
      </c>
      <c r="K34" s="8">
        <v>93</v>
      </c>
      <c r="L34" s="27"/>
      <c r="M34" s="44"/>
      <c r="N34" s="58"/>
      <c r="O34" s="46"/>
      <c r="P34" s="50"/>
      <c r="Q34" s="50"/>
      <c r="R34" s="51"/>
      <c r="S34" s="103"/>
    </row>
    <row r="35" spans="1:22" x14ac:dyDescent="0.2">
      <c r="A35" s="198"/>
      <c r="B35" s="202"/>
      <c r="C35" s="200"/>
      <c r="D35" s="203" t="s">
        <v>29</v>
      </c>
      <c r="E35" s="204"/>
      <c r="F35" s="205"/>
      <c r="G35" s="28">
        <f>SUM(G33:G34)</f>
        <v>216.26299999999998</v>
      </c>
      <c r="H35" s="28">
        <f t="shared" ref="H35:K35" si="2">SUM(H33:H34)</f>
        <v>0</v>
      </c>
      <c r="I35" s="162">
        <f>SUM(I33:I34)</f>
        <v>229.40800000000002</v>
      </c>
      <c r="J35" s="28">
        <f t="shared" si="2"/>
        <v>173.7</v>
      </c>
      <c r="K35" s="28">
        <f t="shared" si="2"/>
        <v>173.7</v>
      </c>
      <c r="L35" s="13" t="s">
        <v>26</v>
      </c>
      <c r="M35" s="29" t="s">
        <v>26</v>
      </c>
      <c r="N35" s="29" t="s">
        <v>26</v>
      </c>
      <c r="O35" s="29" t="s">
        <v>26</v>
      </c>
      <c r="P35" s="29" t="s">
        <v>26</v>
      </c>
      <c r="Q35" s="29" t="s">
        <v>26</v>
      </c>
      <c r="R35" s="29" t="s">
        <v>26</v>
      </c>
      <c r="S35" s="104">
        <f>(I35-G35)/G35</f>
        <v>6.0782473192363184E-2</v>
      </c>
    </row>
    <row r="36" spans="1:22" ht="25.5" x14ac:dyDescent="0.2">
      <c r="A36" s="198"/>
      <c r="B36" s="202"/>
      <c r="C36" s="216" t="s">
        <v>36</v>
      </c>
      <c r="D36" s="212" t="s">
        <v>57</v>
      </c>
      <c r="E36" s="213"/>
      <c r="F36" s="224" t="s">
        <v>28</v>
      </c>
      <c r="G36" s="206"/>
      <c r="H36" s="207"/>
      <c r="I36" s="207"/>
      <c r="J36" s="207"/>
      <c r="K36" s="207"/>
      <c r="L36" s="267" t="s">
        <v>26</v>
      </c>
      <c r="M36" s="35" t="s">
        <v>124</v>
      </c>
      <c r="N36" s="65" t="s">
        <v>118</v>
      </c>
      <c r="O36" s="4" t="s">
        <v>39</v>
      </c>
      <c r="P36" s="85">
        <v>20</v>
      </c>
      <c r="Q36" s="85">
        <v>21</v>
      </c>
      <c r="R36" s="85">
        <v>22</v>
      </c>
      <c r="S36" s="103"/>
    </row>
    <row r="37" spans="1:22" ht="25.5" x14ac:dyDescent="0.2">
      <c r="A37" s="198"/>
      <c r="B37" s="202"/>
      <c r="C37" s="217"/>
      <c r="D37" s="214"/>
      <c r="E37" s="215"/>
      <c r="F37" s="225"/>
      <c r="G37" s="208"/>
      <c r="H37" s="209"/>
      <c r="I37" s="209"/>
      <c r="J37" s="209"/>
      <c r="K37" s="209"/>
      <c r="L37" s="268"/>
      <c r="M37" s="35" t="s">
        <v>106</v>
      </c>
      <c r="N37" s="65" t="s">
        <v>199</v>
      </c>
      <c r="O37" s="4" t="s">
        <v>19</v>
      </c>
      <c r="P37" s="85">
        <v>15000</v>
      </c>
      <c r="Q37" s="85">
        <v>15000</v>
      </c>
      <c r="R37" s="85">
        <v>15000</v>
      </c>
      <c r="S37" s="103"/>
    </row>
    <row r="38" spans="1:22" ht="25.5" x14ac:dyDescent="0.2">
      <c r="A38" s="198"/>
      <c r="B38" s="202"/>
      <c r="C38" s="217"/>
      <c r="D38" s="214"/>
      <c r="E38" s="215"/>
      <c r="F38" s="225"/>
      <c r="G38" s="208"/>
      <c r="H38" s="209"/>
      <c r="I38" s="209"/>
      <c r="J38" s="209"/>
      <c r="K38" s="209"/>
      <c r="L38" s="268"/>
      <c r="M38" s="35" t="s">
        <v>107</v>
      </c>
      <c r="N38" s="65" t="s">
        <v>208</v>
      </c>
      <c r="O38" s="4" t="s">
        <v>209</v>
      </c>
      <c r="P38" s="85">
        <v>200</v>
      </c>
      <c r="Q38" s="85">
        <v>200</v>
      </c>
      <c r="R38" s="85">
        <v>200</v>
      </c>
      <c r="S38" s="103"/>
    </row>
    <row r="39" spans="1:22" ht="25.5" x14ac:dyDescent="0.2">
      <c r="A39" s="198"/>
      <c r="B39" s="202"/>
      <c r="C39" s="217"/>
      <c r="D39" s="214"/>
      <c r="E39" s="215"/>
      <c r="F39" s="225"/>
      <c r="G39" s="208"/>
      <c r="H39" s="209"/>
      <c r="I39" s="209"/>
      <c r="J39" s="209"/>
      <c r="K39" s="209"/>
      <c r="L39" s="268"/>
      <c r="M39" s="35" t="s">
        <v>222</v>
      </c>
      <c r="N39" s="65" t="s">
        <v>210</v>
      </c>
      <c r="O39" s="4" t="s">
        <v>209</v>
      </c>
      <c r="P39" s="85">
        <v>250</v>
      </c>
      <c r="Q39" s="85">
        <v>250</v>
      </c>
      <c r="R39" s="85">
        <v>250</v>
      </c>
      <c r="S39" s="103"/>
    </row>
    <row r="40" spans="1:22" ht="25.5" x14ac:dyDescent="0.2">
      <c r="A40" s="198"/>
      <c r="B40" s="202"/>
      <c r="C40" s="217"/>
      <c r="D40" s="214"/>
      <c r="E40" s="215"/>
      <c r="F40" s="225"/>
      <c r="G40" s="208"/>
      <c r="H40" s="209"/>
      <c r="I40" s="209"/>
      <c r="J40" s="209"/>
      <c r="K40" s="209"/>
      <c r="L40" s="268"/>
      <c r="M40" s="35" t="s">
        <v>223</v>
      </c>
      <c r="N40" s="65" t="s">
        <v>211</v>
      </c>
      <c r="O40" s="4" t="s">
        <v>19</v>
      </c>
      <c r="P40" s="85">
        <v>1500</v>
      </c>
      <c r="Q40" s="85">
        <v>1700</v>
      </c>
      <c r="R40" s="85">
        <v>1900</v>
      </c>
      <c r="S40" s="103"/>
    </row>
    <row r="41" spans="1:22" ht="25.5" x14ac:dyDescent="0.2">
      <c r="A41" s="198"/>
      <c r="B41" s="202"/>
      <c r="C41" s="217"/>
      <c r="D41" s="214"/>
      <c r="E41" s="215"/>
      <c r="F41" s="225"/>
      <c r="G41" s="208"/>
      <c r="H41" s="209"/>
      <c r="I41" s="209"/>
      <c r="J41" s="209"/>
      <c r="K41" s="209"/>
      <c r="L41" s="268"/>
      <c r="M41" s="35" t="s">
        <v>224</v>
      </c>
      <c r="N41" s="65" t="s">
        <v>212</v>
      </c>
      <c r="O41" s="72" t="s">
        <v>19</v>
      </c>
      <c r="P41" s="85">
        <v>23</v>
      </c>
      <c r="Q41" s="85">
        <v>24</v>
      </c>
      <c r="R41" s="85">
        <v>25</v>
      </c>
      <c r="S41" s="103"/>
    </row>
    <row r="42" spans="1:22" x14ac:dyDescent="0.2">
      <c r="A42" s="198"/>
      <c r="B42" s="202"/>
      <c r="C42" s="200" t="s">
        <v>36</v>
      </c>
      <c r="D42" s="53">
        <v>302415311</v>
      </c>
      <c r="E42" s="36" t="s">
        <v>22</v>
      </c>
      <c r="F42" s="26" t="s">
        <v>26</v>
      </c>
      <c r="G42" s="8">
        <v>353.6</v>
      </c>
      <c r="H42" s="8"/>
      <c r="I42" s="161">
        <v>377.72</v>
      </c>
      <c r="J42" s="8">
        <v>389</v>
      </c>
      <c r="K42" s="8">
        <v>389</v>
      </c>
      <c r="L42" s="27" t="s">
        <v>26</v>
      </c>
      <c r="M42" s="44"/>
      <c r="N42" s="58"/>
      <c r="O42" s="46"/>
      <c r="P42" s="50"/>
      <c r="Q42" s="50"/>
      <c r="R42" s="51"/>
      <c r="S42" s="103"/>
    </row>
    <row r="43" spans="1:22" x14ac:dyDescent="0.2">
      <c r="A43" s="198"/>
      <c r="B43" s="202"/>
      <c r="C43" s="200"/>
      <c r="D43" s="203" t="s">
        <v>29</v>
      </c>
      <c r="E43" s="204"/>
      <c r="F43" s="205"/>
      <c r="G43" s="28">
        <f t="shared" ref="G43:K43" si="3">SUM(G42:G42)</f>
        <v>353.6</v>
      </c>
      <c r="H43" s="28">
        <f t="shared" si="3"/>
        <v>0</v>
      </c>
      <c r="I43" s="162">
        <f t="shared" si="3"/>
        <v>377.72</v>
      </c>
      <c r="J43" s="28">
        <f t="shared" si="3"/>
        <v>389</v>
      </c>
      <c r="K43" s="28">
        <f t="shared" si="3"/>
        <v>389</v>
      </c>
      <c r="L43" s="13" t="s">
        <v>26</v>
      </c>
      <c r="M43" s="29" t="s">
        <v>26</v>
      </c>
      <c r="N43" s="29" t="s">
        <v>26</v>
      </c>
      <c r="O43" s="29" t="s">
        <v>26</v>
      </c>
      <c r="P43" s="29" t="s">
        <v>26</v>
      </c>
      <c r="Q43" s="29" t="s">
        <v>26</v>
      </c>
      <c r="R43" s="29" t="s">
        <v>26</v>
      </c>
      <c r="S43" s="104">
        <f>(I43-G43)/G43</f>
        <v>6.8212669683257926E-2</v>
      </c>
    </row>
    <row r="44" spans="1:22" ht="25.5" x14ac:dyDescent="0.2">
      <c r="A44" s="198"/>
      <c r="B44" s="202"/>
      <c r="C44" s="60" t="s">
        <v>37</v>
      </c>
      <c r="D44" s="212" t="s">
        <v>59</v>
      </c>
      <c r="E44" s="213"/>
      <c r="F44" s="61" t="s">
        <v>28</v>
      </c>
      <c r="G44" s="206"/>
      <c r="H44" s="207"/>
      <c r="I44" s="207"/>
      <c r="J44" s="207"/>
      <c r="K44" s="207"/>
      <c r="L44" s="59" t="s">
        <v>26</v>
      </c>
      <c r="M44" s="35" t="s">
        <v>125</v>
      </c>
      <c r="N44" s="47" t="s">
        <v>61</v>
      </c>
      <c r="O44" s="4" t="s">
        <v>39</v>
      </c>
      <c r="P44" s="4">
        <v>25</v>
      </c>
      <c r="Q44" s="4">
        <v>29</v>
      </c>
      <c r="R44" s="4">
        <v>34</v>
      </c>
      <c r="S44" s="103"/>
    </row>
    <row r="45" spans="1:22" x14ac:dyDescent="0.2">
      <c r="A45" s="198"/>
      <c r="B45" s="202"/>
      <c r="C45" s="200" t="s">
        <v>37</v>
      </c>
      <c r="D45" s="66">
        <v>188714469</v>
      </c>
      <c r="E45" s="36" t="s">
        <v>22</v>
      </c>
      <c r="F45" s="26" t="s">
        <v>26</v>
      </c>
      <c r="G45" s="8">
        <v>10.199999999999999</v>
      </c>
      <c r="H45" s="8"/>
      <c r="I45" s="161">
        <v>7.5</v>
      </c>
      <c r="J45" s="8">
        <v>13.6</v>
      </c>
      <c r="K45" s="8">
        <v>13.6</v>
      </c>
      <c r="L45" s="27" t="s">
        <v>26</v>
      </c>
      <c r="M45" s="44"/>
      <c r="N45" s="58"/>
      <c r="O45" s="46"/>
      <c r="P45" s="50"/>
      <c r="Q45" s="50"/>
      <c r="R45" s="51"/>
      <c r="S45" s="103"/>
    </row>
    <row r="46" spans="1:22" x14ac:dyDescent="0.2">
      <c r="A46" s="198"/>
      <c r="B46" s="202"/>
      <c r="C46" s="200"/>
      <c r="D46" s="203" t="s">
        <v>29</v>
      </c>
      <c r="E46" s="204"/>
      <c r="F46" s="205"/>
      <c r="G46" s="28">
        <f t="shared" ref="G46:K46" si="4">SUM(G45:G45)</f>
        <v>10.199999999999999</v>
      </c>
      <c r="H46" s="28">
        <f t="shared" si="4"/>
        <v>0</v>
      </c>
      <c r="I46" s="162">
        <f t="shared" si="4"/>
        <v>7.5</v>
      </c>
      <c r="J46" s="28">
        <f t="shared" si="4"/>
        <v>13.6</v>
      </c>
      <c r="K46" s="28">
        <f t="shared" si="4"/>
        <v>13.6</v>
      </c>
      <c r="L46" s="13" t="s">
        <v>26</v>
      </c>
      <c r="M46" s="29" t="s">
        <v>26</v>
      </c>
      <c r="N46" s="29" t="s">
        <v>26</v>
      </c>
      <c r="O46" s="29" t="s">
        <v>26</v>
      </c>
      <c r="P46" s="29" t="s">
        <v>26</v>
      </c>
      <c r="Q46" s="29" t="s">
        <v>26</v>
      </c>
      <c r="R46" s="29" t="s">
        <v>26</v>
      </c>
      <c r="S46" s="104">
        <f>(I46-G46)/G46</f>
        <v>-0.26470588235294112</v>
      </c>
    </row>
    <row r="47" spans="1:22" ht="25.5" x14ac:dyDescent="0.2">
      <c r="A47" s="198"/>
      <c r="B47" s="202"/>
      <c r="C47" s="60" t="s">
        <v>38</v>
      </c>
      <c r="D47" s="212" t="s">
        <v>60</v>
      </c>
      <c r="E47" s="213"/>
      <c r="F47" s="61" t="s">
        <v>28</v>
      </c>
      <c r="G47" s="206"/>
      <c r="H47" s="207"/>
      <c r="I47" s="207"/>
      <c r="J47" s="207"/>
      <c r="K47" s="207"/>
      <c r="L47" s="59" t="s">
        <v>26</v>
      </c>
      <c r="M47" s="35" t="s">
        <v>58</v>
      </c>
      <c r="N47" s="47" t="s">
        <v>62</v>
      </c>
      <c r="O47" s="4" t="s">
        <v>19</v>
      </c>
      <c r="P47" s="134">
        <v>75</v>
      </c>
      <c r="Q47" s="134">
        <v>75</v>
      </c>
      <c r="R47" s="134">
        <v>75</v>
      </c>
      <c r="S47" s="103"/>
    </row>
    <row r="48" spans="1:22" x14ac:dyDescent="0.2">
      <c r="A48" s="198"/>
      <c r="B48" s="202"/>
      <c r="C48" s="200" t="s">
        <v>38</v>
      </c>
      <c r="D48" s="66">
        <v>188714469</v>
      </c>
      <c r="E48" s="36" t="s">
        <v>22</v>
      </c>
      <c r="F48" s="26" t="s">
        <v>26</v>
      </c>
      <c r="G48" s="8">
        <v>2.1</v>
      </c>
      <c r="H48" s="8"/>
      <c r="I48" s="161">
        <v>2.1</v>
      </c>
      <c r="J48" s="8">
        <v>2.7</v>
      </c>
      <c r="K48" s="8">
        <v>2.7</v>
      </c>
      <c r="L48" s="27" t="s">
        <v>26</v>
      </c>
      <c r="M48" s="44"/>
      <c r="N48" s="58"/>
      <c r="O48" s="46"/>
      <c r="P48" s="50"/>
      <c r="Q48" s="50"/>
      <c r="R48" s="51"/>
      <c r="S48" s="103"/>
    </row>
    <row r="49" spans="1:25" x14ac:dyDescent="0.2">
      <c r="A49" s="198"/>
      <c r="B49" s="202"/>
      <c r="C49" s="200"/>
      <c r="D49" s="203" t="s">
        <v>29</v>
      </c>
      <c r="E49" s="204"/>
      <c r="F49" s="205"/>
      <c r="G49" s="28">
        <f t="shared" ref="G49:K49" si="5">SUM(G48:G48)</f>
        <v>2.1</v>
      </c>
      <c r="H49" s="28">
        <f t="shared" si="5"/>
        <v>0</v>
      </c>
      <c r="I49" s="162">
        <f t="shared" si="5"/>
        <v>2.1</v>
      </c>
      <c r="J49" s="28">
        <f t="shared" si="5"/>
        <v>2.7</v>
      </c>
      <c r="K49" s="28">
        <f t="shared" si="5"/>
        <v>2.7</v>
      </c>
      <c r="L49" s="13" t="s">
        <v>26</v>
      </c>
      <c r="M49" s="29" t="s">
        <v>26</v>
      </c>
      <c r="N49" s="29" t="s">
        <v>26</v>
      </c>
      <c r="O49" s="29" t="s">
        <v>26</v>
      </c>
      <c r="P49" s="29" t="s">
        <v>26</v>
      </c>
      <c r="Q49" s="29" t="s">
        <v>26</v>
      </c>
      <c r="R49" s="29" t="s">
        <v>26</v>
      </c>
      <c r="S49" s="104">
        <f>(I49-G49)/G49</f>
        <v>0</v>
      </c>
    </row>
    <row r="50" spans="1:25" ht="25.5" x14ac:dyDescent="0.2">
      <c r="A50" s="198"/>
      <c r="B50" s="202"/>
      <c r="C50" s="296" t="s">
        <v>40</v>
      </c>
      <c r="D50" s="212" t="s">
        <v>219</v>
      </c>
      <c r="E50" s="213"/>
      <c r="F50" s="224" t="s">
        <v>28</v>
      </c>
      <c r="G50" s="206"/>
      <c r="H50" s="207"/>
      <c r="I50" s="207"/>
      <c r="J50" s="207"/>
      <c r="K50" s="207"/>
      <c r="L50" s="267" t="s">
        <v>26</v>
      </c>
      <c r="M50" s="35" t="s">
        <v>63</v>
      </c>
      <c r="N50" s="47" t="s">
        <v>225</v>
      </c>
      <c r="O50" s="4" t="s">
        <v>19</v>
      </c>
      <c r="P50" s="133">
        <v>130</v>
      </c>
      <c r="Q50" s="133">
        <v>130</v>
      </c>
      <c r="R50" s="133">
        <v>130</v>
      </c>
      <c r="S50" s="103"/>
    </row>
    <row r="51" spans="1:25" ht="25.5" x14ac:dyDescent="0.2">
      <c r="A51" s="198"/>
      <c r="B51" s="202"/>
      <c r="C51" s="297"/>
      <c r="D51" s="222"/>
      <c r="E51" s="223"/>
      <c r="F51" s="226"/>
      <c r="G51" s="210"/>
      <c r="H51" s="211"/>
      <c r="I51" s="211"/>
      <c r="J51" s="211"/>
      <c r="K51" s="211"/>
      <c r="L51" s="269"/>
      <c r="M51" s="35" t="s">
        <v>126</v>
      </c>
      <c r="N51" s="47" t="s">
        <v>226</v>
      </c>
      <c r="O51" s="72" t="s">
        <v>39</v>
      </c>
      <c r="P51" s="133">
        <v>100</v>
      </c>
      <c r="Q51" s="133">
        <v>100</v>
      </c>
      <c r="R51" s="133">
        <v>100</v>
      </c>
      <c r="S51" s="103"/>
    </row>
    <row r="52" spans="1:25" x14ac:dyDescent="0.2">
      <c r="A52" s="198"/>
      <c r="B52" s="202"/>
      <c r="C52" s="284" t="s">
        <v>40</v>
      </c>
      <c r="D52" s="151">
        <v>188714469</v>
      </c>
      <c r="E52" s="127" t="s">
        <v>22</v>
      </c>
      <c r="F52" s="26" t="s">
        <v>26</v>
      </c>
      <c r="G52" s="8">
        <v>202.54300000000001</v>
      </c>
      <c r="H52" s="8"/>
      <c r="I52" s="161">
        <f>50+21.187+0.096+0.385</f>
        <v>71.668000000000006</v>
      </c>
      <c r="J52" s="8">
        <v>212</v>
      </c>
      <c r="K52" s="8">
        <v>212</v>
      </c>
      <c r="L52" s="131"/>
      <c r="M52" s="44"/>
      <c r="N52" s="58"/>
      <c r="O52" s="46"/>
      <c r="P52" s="50"/>
      <c r="Q52" s="50"/>
      <c r="R52" s="51"/>
      <c r="S52" s="103"/>
      <c r="T52" s="123"/>
      <c r="U52" s="123"/>
      <c r="V52" s="123"/>
      <c r="W52" s="123"/>
    </row>
    <row r="53" spans="1:25" x14ac:dyDescent="0.2">
      <c r="A53" s="198"/>
      <c r="B53" s="202"/>
      <c r="C53" s="285"/>
      <c r="D53" s="151">
        <v>188714469</v>
      </c>
      <c r="E53" s="127" t="s">
        <v>304</v>
      </c>
      <c r="F53" s="26" t="s">
        <v>26</v>
      </c>
      <c r="G53" s="8">
        <v>51</v>
      </c>
      <c r="H53" s="8"/>
      <c r="I53" s="161"/>
      <c r="J53" s="8"/>
      <c r="K53" s="132"/>
      <c r="L53" s="131"/>
      <c r="M53" s="44"/>
      <c r="N53" s="58"/>
      <c r="O53" s="46"/>
      <c r="P53" s="50"/>
      <c r="Q53" s="50"/>
      <c r="R53" s="51"/>
      <c r="S53" s="103"/>
      <c r="T53" s="123"/>
      <c r="U53" s="123"/>
      <c r="V53" s="123"/>
      <c r="W53" s="123"/>
    </row>
    <row r="54" spans="1:25" x14ac:dyDescent="0.2">
      <c r="A54" s="198"/>
      <c r="B54" s="202"/>
      <c r="C54" s="285"/>
      <c r="D54" s="151">
        <v>191130264</v>
      </c>
      <c r="E54" s="127" t="s">
        <v>22</v>
      </c>
      <c r="F54" s="26" t="s">
        <v>26</v>
      </c>
      <c r="G54" s="8">
        <v>11.313000000000001</v>
      </c>
      <c r="H54" s="8"/>
      <c r="I54" s="161">
        <v>5.8129999999999997</v>
      </c>
      <c r="J54" s="8">
        <v>12</v>
      </c>
      <c r="K54" s="132">
        <v>12</v>
      </c>
      <c r="L54" s="131"/>
      <c r="M54" s="44"/>
      <c r="N54" s="58"/>
      <c r="O54" s="46"/>
      <c r="P54" s="50"/>
      <c r="Q54" s="50"/>
      <c r="R54" s="51"/>
      <c r="S54" s="103"/>
      <c r="T54" s="123"/>
      <c r="U54" s="123"/>
      <c r="V54" s="123"/>
      <c r="W54" s="123"/>
    </row>
    <row r="55" spans="1:25" x14ac:dyDescent="0.2">
      <c r="A55" s="198"/>
      <c r="B55" s="202"/>
      <c r="C55" s="285"/>
      <c r="D55" s="151">
        <v>191130983</v>
      </c>
      <c r="E55" s="127" t="s">
        <v>22</v>
      </c>
      <c r="F55" s="26" t="s">
        <v>26</v>
      </c>
      <c r="G55" s="8">
        <v>5.2670000000000003</v>
      </c>
      <c r="H55" s="8"/>
      <c r="I55" s="161">
        <v>0.98299999999999998</v>
      </c>
      <c r="J55" s="8">
        <v>5.53</v>
      </c>
      <c r="K55" s="132">
        <v>5.53</v>
      </c>
      <c r="L55" s="27" t="s">
        <v>26</v>
      </c>
      <c r="M55" s="44"/>
      <c r="N55" s="58"/>
      <c r="O55" s="46"/>
      <c r="P55" s="50"/>
      <c r="Q55" s="50"/>
      <c r="R55" s="51"/>
      <c r="S55" s="103"/>
      <c r="T55" s="123"/>
      <c r="U55" s="123"/>
      <c r="V55" s="123"/>
      <c r="W55" s="123"/>
    </row>
    <row r="56" spans="1:25" x14ac:dyDescent="0.2">
      <c r="A56" s="198"/>
      <c r="B56" s="202"/>
      <c r="C56" s="286"/>
      <c r="D56" s="288" t="s">
        <v>29</v>
      </c>
      <c r="E56" s="289"/>
      <c r="F56" s="290"/>
      <c r="G56" s="28">
        <f>SUM(G52:G55)</f>
        <v>270.12299999999999</v>
      </c>
      <c r="H56" s="28">
        <f>SUM(H52:H55)</f>
        <v>0</v>
      </c>
      <c r="I56" s="162">
        <f>SUM(I52:I55)</f>
        <v>78.464000000000013</v>
      </c>
      <c r="J56" s="28">
        <f>SUM(J52:J55)</f>
        <v>229.53</v>
      </c>
      <c r="K56" s="28">
        <f>SUM(K52:K55)</f>
        <v>229.53</v>
      </c>
      <c r="L56" s="13" t="s">
        <v>26</v>
      </c>
      <c r="M56" s="29" t="s">
        <v>26</v>
      </c>
      <c r="N56" s="29" t="s">
        <v>26</v>
      </c>
      <c r="O56" s="29" t="s">
        <v>26</v>
      </c>
      <c r="P56" s="29" t="s">
        <v>26</v>
      </c>
      <c r="Q56" s="29" t="s">
        <v>26</v>
      </c>
      <c r="R56" s="29" t="s">
        <v>26</v>
      </c>
      <c r="S56" s="104">
        <f>(I56-G56)/G56</f>
        <v>-0.70952492012897828</v>
      </c>
    </row>
    <row r="57" spans="1:25" x14ac:dyDescent="0.2">
      <c r="A57" s="198"/>
      <c r="B57" s="202"/>
      <c r="C57" s="216" t="s">
        <v>110</v>
      </c>
      <c r="D57" s="212" t="s">
        <v>65</v>
      </c>
      <c r="E57" s="213"/>
      <c r="F57" s="224" t="s">
        <v>28</v>
      </c>
      <c r="G57" s="206"/>
      <c r="H57" s="207"/>
      <c r="I57" s="207"/>
      <c r="J57" s="207"/>
      <c r="K57" s="207"/>
      <c r="L57" s="267" t="s">
        <v>26</v>
      </c>
      <c r="M57" s="35" t="s">
        <v>131</v>
      </c>
      <c r="N57" s="57" t="s">
        <v>66</v>
      </c>
      <c r="O57" s="4" t="s">
        <v>39</v>
      </c>
      <c r="P57" s="133">
        <v>80</v>
      </c>
      <c r="Q57" s="133">
        <v>80</v>
      </c>
      <c r="R57" s="133">
        <v>80</v>
      </c>
      <c r="S57" s="103"/>
    </row>
    <row r="58" spans="1:25" x14ac:dyDescent="0.2">
      <c r="A58" s="198"/>
      <c r="B58" s="202"/>
      <c r="C58" s="217"/>
      <c r="D58" s="214"/>
      <c r="E58" s="215"/>
      <c r="F58" s="225"/>
      <c r="G58" s="208"/>
      <c r="H58" s="209"/>
      <c r="I58" s="209"/>
      <c r="J58" s="209"/>
      <c r="K58" s="209"/>
      <c r="L58" s="268"/>
      <c r="M58" s="35" t="s">
        <v>132</v>
      </c>
      <c r="N58" s="57" t="s">
        <v>67</v>
      </c>
      <c r="O58" s="4" t="s">
        <v>39</v>
      </c>
      <c r="P58" s="133">
        <v>770</v>
      </c>
      <c r="Q58" s="133">
        <v>770</v>
      </c>
      <c r="R58" s="133">
        <v>770</v>
      </c>
      <c r="S58" s="103"/>
    </row>
    <row r="59" spans="1:25" ht="25.5" x14ac:dyDescent="0.2">
      <c r="A59" s="198"/>
      <c r="B59" s="202"/>
      <c r="C59" s="217"/>
      <c r="D59" s="214"/>
      <c r="E59" s="215"/>
      <c r="F59" s="225"/>
      <c r="G59" s="208"/>
      <c r="H59" s="209"/>
      <c r="I59" s="209"/>
      <c r="J59" s="209"/>
      <c r="K59" s="209"/>
      <c r="L59" s="268"/>
      <c r="M59" s="35" t="s">
        <v>133</v>
      </c>
      <c r="N59" s="57" t="s">
        <v>68</v>
      </c>
      <c r="O59" s="4" t="s">
        <v>39</v>
      </c>
      <c r="P59" s="133">
        <v>615</v>
      </c>
      <c r="Q59" s="133">
        <v>615</v>
      </c>
      <c r="R59" s="133">
        <v>615</v>
      </c>
      <c r="S59" s="103"/>
    </row>
    <row r="60" spans="1:25" x14ac:dyDescent="0.2">
      <c r="A60" s="198"/>
      <c r="B60" s="202"/>
      <c r="C60" s="217"/>
      <c r="D60" s="214"/>
      <c r="E60" s="215"/>
      <c r="F60" s="225"/>
      <c r="G60" s="210"/>
      <c r="H60" s="211"/>
      <c r="I60" s="211"/>
      <c r="J60" s="211"/>
      <c r="K60" s="211"/>
      <c r="L60" s="268"/>
      <c r="M60" s="35" t="s">
        <v>134</v>
      </c>
      <c r="N60" s="57" t="s">
        <v>69</v>
      </c>
      <c r="O60" s="4" t="s">
        <v>39</v>
      </c>
      <c r="P60" s="133">
        <v>110</v>
      </c>
      <c r="Q60" s="133">
        <v>115</v>
      </c>
      <c r="R60" s="133">
        <v>120</v>
      </c>
      <c r="S60" s="103"/>
    </row>
    <row r="61" spans="1:25" x14ac:dyDescent="0.2">
      <c r="A61" s="198"/>
      <c r="B61" s="202"/>
      <c r="C61" s="200" t="s">
        <v>110</v>
      </c>
      <c r="D61" s="53">
        <v>188714469</v>
      </c>
      <c r="E61" s="54" t="s">
        <v>21</v>
      </c>
      <c r="F61" s="26" t="s">
        <v>26</v>
      </c>
      <c r="G61" s="8">
        <v>596.70000000000005</v>
      </c>
      <c r="H61" s="8"/>
      <c r="I61" s="161">
        <f>718</f>
        <v>718</v>
      </c>
      <c r="J61" s="8">
        <v>696</v>
      </c>
      <c r="K61" s="8">
        <v>696</v>
      </c>
      <c r="L61" s="27" t="s">
        <v>26</v>
      </c>
      <c r="M61" s="44"/>
      <c r="N61" s="45"/>
      <c r="O61" s="46"/>
      <c r="P61" s="50"/>
      <c r="Q61" s="50"/>
      <c r="R61" s="51"/>
      <c r="S61" s="103"/>
    </row>
    <row r="62" spans="1:25" x14ac:dyDescent="0.2">
      <c r="A62" s="198"/>
      <c r="B62" s="202"/>
      <c r="C62" s="200"/>
      <c r="D62" s="203" t="s">
        <v>29</v>
      </c>
      <c r="E62" s="204"/>
      <c r="F62" s="205"/>
      <c r="G62" s="28">
        <f t="shared" ref="G62:K62" si="6">SUM(G61:G61)</f>
        <v>596.70000000000005</v>
      </c>
      <c r="H62" s="28">
        <f t="shared" si="6"/>
        <v>0</v>
      </c>
      <c r="I62" s="162">
        <f t="shared" si="6"/>
        <v>718</v>
      </c>
      <c r="J62" s="28">
        <f t="shared" si="6"/>
        <v>696</v>
      </c>
      <c r="K62" s="28">
        <f t="shared" si="6"/>
        <v>696</v>
      </c>
      <c r="L62" s="13" t="s">
        <v>26</v>
      </c>
      <c r="M62" s="29" t="s">
        <v>26</v>
      </c>
      <c r="N62" s="29" t="s">
        <v>26</v>
      </c>
      <c r="O62" s="29" t="s">
        <v>26</v>
      </c>
      <c r="P62" s="29" t="s">
        <v>26</v>
      </c>
      <c r="Q62" s="29" t="s">
        <v>26</v>
      </c>
      <c r="R62" s="29" t="s">
        <v>26</v>
      </c>
      <c r="S62" s="104">
        <f>(I62-G62)/G62</f>
        <v>0.2032847326964973</v>
      </c>
    </row>
    <row r="63" spans="1:25" ht="25.5" x14ac:dyDescent="0.2">
      <c r="A63" s="198"/>
      <c r="B63" s="202"/>
      <c r="C63" s="60" t="s">
        <v>128</v>
      </c>
      <c r="D63" s="212" t="s">
        <v>70</v>
      </c>
      <c r="E63" s="213"/>
      <c r="F63" s="61" t="s">
        <v>28</v>
      </c>
      <c r="G63" s="206"/>
      <c r="H63" s="207"/>
      <c r="I63" s="207"/>
      <c r="J63" s="207"/>
      <c r="K63" s="207"/>
      <c r="L63" s="27" t="s">
        <v>26</v>
      </c>
      <c r="M63" s="35" t="s">
        <v>135</v>
      </c>
      <c r="N63" s="47" t="s">
        <v>71</v>
      </c>
      <c r="O63" s="4" t="s">
        <v>39</v>
      </c>
      <c r="P63" s="133">
        <v>240</v>
      </c>
      <c r="Q63" s="133">
        <v>250</v>
      </c>
      <c r="R63" s="133">
        <v>250</v>
      </c>
      <c r="S63" s="103"/>
      <c r="T63" s="123"/>
      <c r="U63" s="123"/>
      <c r="V63" s="123"/>
      <c r="W63" s="123"/>
      <c r="X63" s="123"/>
      <c r="Y63" s="123"/>
    </row>
    <row r="64" spans="1:25" x14ac:dyDescent="0.2">
      <c r="A64" s="198"/>
      <c r="B64" s="202"/>
      <c r="C64" s="200" t="s">
        <v>128</v>
      </c>
      <c r="D64" s="53">
        <v>188714469</v>
      </c>
      <c r="E64" s="54" t="s">
        <v>21</v>
      </c>
      <c r="F64" s="26" t="s">
        <v>26</v>
      </c>
      <c r="G64" s="8">
        <v>112.8</v>
      </c>
      <c r="H64" s="8"/>
      <c r="I64" s="161">
        <v>157.19999999999999</v>
      </c>
      <c r="J64" s="8">
        <v>148</v>
      </c>
      <c r="K64" s="8">
        <v>148</v>
      </c>
      <c r="L64" s="27" t="s">
        <v>26</v>
      </c>
      <c r="M64" s="44"/>
      <c r="N64" s="45"/>
      <c r="O64" s="46"/>
      <c r="P64" s="50"/>
      <c r="Q64" s="50"/>
      <c r="R64" s="51"/>
      <c r="S64" s="103"/>
    </row>
    <row r="65" spans="1:19" x14ac:dyDescent="0.2">
      <c r="A65" s="198"/>
      <c r="B65" s="202"/>
      <c r="C65" s="200"/>
      <c r="D65" s="59">
        <v>188714469</v>
      </c>
      <c r="E65" s="55" t="s">
        <v>22</v>
      </c>
      <c r="F65" s="26" t="s">
        <v>26</v>
      </c>
      <c r="G65" s="8">
        <v>157.30000000000001</v>
      </c>
      <c r="H65" s="8"/>
      <c r="I65" s="161">
        <v>150.1</v>
      </c>
      <c r="J65" s="8">
        <v>157</v>
      </c>
      <c r="K65" s="8">
        <v>157</v>
      </c>
      <c r="L65" s="27" t="s">
        <v>26</v>
      </c>
      <c r="M65" s="44"/>
      <c r="N65" s="45"/>
      <c r="O65" s="46"/>
      <c r="P65" s="50"/>
      <c r="Q65" s="50"/>
      <c r="R65" s="51"/>
      <c r="S65" s="103"/>
    </row>
    <row r="66" spans="1:19" x14ac:dyDescent="0.2">
      <c r="A66" s="198"/>
      <c r="B66" s="202"/>
      <c r="C66" s="200"/>
      <c r="D66" s="203" t="s">
        <v>29</v>
      </c>
      <c r="E66" s="204"/>
      <c r="F66" s="205"/>
      <c r="G66" s="28">
        <f>SUM(G64:G65)</f>
        <v>270.10000000000002</v>
      </c>
      <c r="H66" s="28">
        <f t="shared" ref="H66:K66" si="7">SUM(H64:H65)</f>
        <v>0</v>
      </c>
      <c r="I66" s="162">
        <f t="shared" si="7"/>
        <v>307.29999999999995</v>
      </c>
      <c r="J66" s="28">
        <f t="shared" si="7"/>
        <v>305</v>
      </c>
      <c r="K66" s="28">
        <f t="shared" si="7"/>
        <v>305</v>
      </c>
      <c r="L66" s="13" t="s">
        <v>26</v>
      </c>
      <c r="M66" s="29" t="s">
        <v>26</v>
      </c>
      <c r="N66" s="29" t="s">
        <v>26</v>
      </c>
      <c r="O66" s="29" t="s">
        <v>26</v>
      </c>
      <c r="P66" s="29" t="s">
        <v>26</v>
      </c>
      <c r="Q66" s="29" t="s">
        <v>26</v>
      </c>
      <c r="R66" s="29" t="s">
        <v>26</v>
      </c>
      <c r="S66" s="104">
        <f>(I66-G66)/G66</f>
        <v>0.1377267678637539</v>
      </c>
    </row>
    <row r="67" spans="1:19" x14ac:dyDescent="0.2">
      <c r="A67" s="198"/>
      <c r="B67" s="202"/>
      <c r="C67" s="216" t="s">
        <v>129</v>
      </c>
      <c r="D67" s="212" t="s">
        <v>295</v>
      </c>
      <c r="E67" s="213"/>
      <c r="F67" s="224" t="s">
        <v>28</v>
      </c>
      <c r="G67" s="206"/>
      <c r="H67" s="207"/>
      <c r="I67" s="207"/>
      <c r="J67" s="207"/>
      <c r="K67" s="220"/>
      <c r="L67" s="27" t="s">
        <v>26</v>
      </c>
      <c r="M67" s="148" t="s">
        <v>136</v>
      </c>
      <c r="N67" s="127" t="s">
        <v>320</v>
      </c>
      <c r="O67" s="4" t="s">
        <v>39</v>
      </c>
      <c r="P67" s="133">
        <v>60</v>
      </c>
      <c r="Q67" s="133">
        <v>60</v>
      </c>
      <c r="R67" s="133">
        <v>60</v>
      </c>
      <c r="S67" s="103"/>
    </row>
    <row r="68" spans="1:19" x14ac:dyDescent="0.2">
      <c r="A68" s="198"/>
      <c r="B68" s="202"/>
      <c r="C68" s="217"/>
      <c r="D68" s="276"/>
      <c r="E68" s="215"/>
      <c r="F68" s="225"/>
      <c r="G68" s="208"/>
      <c r="H68" s="298"/>
      <c r="I68" s="298"/>
      <c r="J68" s="298"/>
      <c r="K68" s="277"/>
      <c r="L68" s="27" t="s">
        <v>26</v>
      </c>
      <c r="M68" s="148" t="s">
        <v>321</v>
      </c>
      <c r="N68" s="157" t="s">
        <v>322</v>
      </c>
      <c r="O68" s="72" t="s">
        <v>39</v>
      </c>
      <c r="P68" s="133">
        <v>20</v>
      </c>
      <c r="Q68" s="133">
        <v>20</v>
      </c>
      <c r="R68" s="133">
        <v>30</v>
      </c>
      <c r="S68" s="103"/>
    </row>
    <row r="69" spans="1:19" x14ac:dyDescent="0.2">
      <c r="A69" s="198"/>
      <c r="B69" s="202"/>
      <c r="C69" s="270"/>
      <c r="D69" s="222"/>
      <c r="E69" s="223"/>
      <c r="F69" s="226"/>
      <c r="G69" s="210"/>
      <c r="H69" s="211"/>
      <c r="I69" s="211"/>
      <c r="J69" s="211"/>
      <c r="K69" s="221"/>
      <c r="L69" s="27" t="s">
        <v>26</v>
      </c>
      <c r="M69" s="148" t="s">
        <v>323</v>
      </c>
      <c r="N69" s="157" t="s">
        <v>324</v>
      </c>
      <c r="O69" s="72" t="s">
        <v>39</v>
      </c>
      <c r="P69" s="133">
        <v>12</v>
      </c>
      <c r="Q69" s="133">
        <v>12</v>
      </c>
      <c r="R69" s="133">
        <v>12</v>
      </c>
      <c r="S69" s="103"/>
    </row>
    <row r="70" spans="1:19" x14ac:dyDescent="0.2">
      <c r="A70" s="198"/>
      <c r="B70" s="202"/>
      <c r="C70" s="200" t="s">
        <v>129</v>
      </c>
      <c r="D70" s="59">
        <v>188714469</v>
      </c>
      <c r="E70" s="54" t="s">
        <v>21</v>
      </c>
      <c r="F70" s="26" t="s">
        <v>26</v>
      </c>
      <c r="G70" s="8">
        <v>86.5</v>
      </c>
      <c r="H70" s="8"/>
      <c r="I70" s="196">
        <f>360-50</f>
        <v>310</v>
      </c>
      <c r="J70" s="8">
        <v>509</v>
      </c>
      <c r="K70" s="8">
        <v>509</v>
      </c>
      <c r="L70" s="27" t="s">
        <v>26</v>
      </c>
      <c r="M70" s="44"/>
      <c r="N70" s="45"/>
      <c r="O70" s="46"/>
      <c r="P70" s="50"/>
      <c r="Q70" s="50"/>
      <c r="R70" s="51"/>
      <c r="S70" s="103"/>
    </row>
    <row r="71" spans="1:19" x14ac:dyDescent="0.2">
      <c r="A71" s="198"/>
      <c r="B71" s="202"/>
      <c r="C71" s="200"/>
      <c r="D71" s="203" t="s">
        <v>29</v>
      </c>
      <c r="E71" s="204"/>
      <c r="F71" s="205"/>
      <c r="G71" s="28">
        <f t="shared" ref="G71:K71" si="8">SUM(G70:G70)</f>
        <v>86.5</v>
      </c>
      <c r="H71" s="28">
        <f t="shared" si="8"/>
        <v>0</v>
      </c>
      <c r="I71" s="162">
        <f t="shared" si="8"/>
        <v>310</v>
      </c>
      <c r="J71" s="28">
        <f t="shared" si="8"/>
        <v>509</v>
      </c>
      <c r="K71" s="28">
        <f t="shared" si="8"/>
        <v>509</v>
      </c>
      <c r="L71" s="13" t="s">
        <v>26</v>
      </c>
      <c r="M71" s="29" t="s">
        <v>26</v>
      </c>
      <c r="N71" s="29" t="s">
        <v>26</v>
      </c>
      <c r="O71" s="29" t="s">
        <v>26</v>
      </c>
      <c r="P71" s="29" t="s">
        <v>26</v>
      </c>
      <c r="Q71" s="29" t="s">
        <v>26</v>
      </c>
      <c r="R71" s="29" t="s">
        <v>26</v>
      </c>
      <c r="S71" s="104">
        <f>(I71-G71)/G71</f>
        <v>2.5838150289017343</v>
      </c>
    </row>
    <row r="72" spans="1:19" x14ac:dyDescent="0.2">
      <c r="A72" s="198"/>
      <c r="B72" s="202"/>
      <c r="C72" s="216" t="s">
        <v>130</v>
      </c>
      <c r="D72" s="212" t="s">
        <v>109</v>
      </c>
      <c r="E72" s="213"/>
      <c r="F72" s="224" t="s">
        <v>28</v>
      </c>
      <c r="G72" s="206"/>
      <c r="H72" s="207"/>
      <c r="I72" s="207"/>
      <c r="J72" s="207"/>
      <c r="K72" s="207"/>
      <c r="L72" s="267" t="s">
        <v>26</v>
      </c>
      <c r="M72" s="35" t="s">
        <v>137</v>
      </c>
      <c r="N72" s="47" t="s">
        <v>72</v>
      </c>
      <c r="O72" s="4" t="s">
        <v>39</v>
      </c>
      <c r="P72" s="133">
        <v>4000</v>
      </c>
      <c r="Q72" s="133">
        <v>4000</v>
      </c>
      <c r="R72" s="133">
        <v>4000</v>
      </c>
      <c r="S72" s="103"/>
    </row>
    <row r="73" spans="1:19" ht="25.5" x14ac:dyDescent="0.2">
      <c r="A73" s="198"/>
      <c r="B73" s="202"/>
      <c r="C73" s="217"/>
      <c r="D73" s="214"/>
      <c r="E73" s="215"/>
      <c r="F73" s="226"/>
      <c r="G73" s="210"/>
      <c r="H73" s="211"/>
      <c r="I73" s="211"/>
      <c r="J73" s="211"/>
      <c r="K73" s="211"/>
      <c r="L73" s="268"/>
      <c r="M73" s="35" t="s">
        <v>244</v>
      </c>
      <c r="N73" s="47" t="s">
        <v>73</v>
      </c>
      <c r="O73" s="4" t="s">
        <v>39</v>
      </c>
      <c r="P73" s="133">
        <v>1400</v>
      </c>
      <c r="Q73" s="133">
        <v>1400</v>
      </c>
      <c r="R73" s="133">
        <v>1400</v>
      </c>
      <c r="S73" s="103"/>
    </row>
    <row r="74" spans="1:19" x14ac:dyDescent="0.2">
      <c r="A74" s="198"/>
      <c r="B74" s="202"/>
      <c r="C74" s="299" t="s">
        <v>130</v>
      </c>
      <c r="D74" s="27">
        <v>188714469</v>
      </c>
      <c r="E74" s="47" t="s">
        <v>21</v>
      </c>
      <c r="F74" s="26" t="s">
        <v>26</v>
      </c>
      <c r="G74" s="8">
        <v>2921.6</v>
      </c>
      <c r="H74" s="8"/>
      <c r="I74" s="196">
        <f>2926.8+10</f>
        <v>2936.8</v>
      </c>
      <c r="J74" s="86">
        <v>2926</v>
      </c>
      <c r="K74" s="86">
        <v>2926</v>
      </c>
      <c r="L74" s="267" t="s">
        <v>26</v>
      </c>
      <c r="M74" s="44"/>
      <c r="N74" s="45"/>
      <c r="O74" s="46"/>
      <c r="P74" s="50"/>
      <c r="Q74" s="50"/>
      <c r="R74" s="51"/>
      <c r="S74" s="103"/>
    </row>
    <row r="75" spans="1:19" x14ac:dyDescent="0.2">
      <c r="A75" s="198"/>
      <c r="B75" s="202"/>
      <c r="C75" s="300"/>
      <c r="D75" s="90">
        <v>188714469</v>
      </c>
      <c r="E75" s="91" t="s">
        <v>22</v>
      </c>
      <c r="F75" s="26" t="s">
        <v>26</v>
      </c>
      <c r="G75" s="8">
        <v>665.8</v>
      </c>
      <c r="H75" s="8"/>
      <c r="I75" s="161"/>
      <c r="J75" s="8">
        <v>699</v>
      </c>
      <c r="K75" s="8">
        <v>699</v>
      </c>
      <c r="L75" s="268"/>
      <c r="M75" s="44"/>
      <c r="N75" s="45"/>
      <c r="O75" s="46"/>
      <c r="P75" s="50"/>
      <c r="Q75" s="50"/>
      <c r="R75" s="51"/>
      <c r="S75" s="103"/>
    </row>
    <row r="76" spans="1:19" x14ac:dyDescent="0.2">
      <c r="A76" s="198"/>
      <c r="B76" s="202"/>
      <c r="C76" s="301"/>
      <c r="D76" s="203" t="s">
        <v>29</v>
      </c>
      <c r="E76" s="204"/>
      <c r="F76" s="205"/>
      <c r="G76" s="28">
        <f>SUM(G74:G75)</f>
        <v>3587.3999999999996</v>
      </c>
      <c r="H76" s="28">
        <f t="shared" ref="H76" si="9">SUM(H74:H75)</f>
        <v>0</v>
      </c>
      <c r="I76" s="162">
        <f t="shared" ref="I76" si="10">SUM(I74:I75)</f>
        <v>2936.8</v>
      </c>
      <c r="J76" s="28">
        <f t="shared" ref="J76" si="11">SUM(J74:J75)</f>
        <v>3625</v>
      </c>
      <c r="K76" s="28">
        <f t="shared" ref="K76" si="12">SUM(K74:K75)</f>
        <v>3625</v>
      </c>
      <c r="L76" s="13" t="s">
        <v>26</v>
      </c>
      <c r="M76" s="29" t="s">
        <v>26</v>
      </c>
      <c r="N76" s="29" t="s">
        <v>26</v>
      </c>
      <c r="O76" s="29" t="s">
        <v>26</v>
      </c>
      <c r="P76" s="29" t="s">
        <v>26</v>
      </c>
      <c r="Q76" s="29" t="s">
        <v>26</v>
      </c>
      <c r="R76" s="29" t="s">
        <v>26</v>
      </c>
      <c r="S76" s="104">
        <f>(I76-G76)/G76</f>
        <v>-0.18135697162290224</v>
      </c>
    </row>
    <row r="77" spans="1:19" ht="25.5" x14ac:dyDescent="0.2">
      <c r="A77" s="198"/>
      <c r="B77" s="202"/>
      <c r="C77" s="144" t="s">
        <v>315</v>
      </c>
      <c r="D77" s="212" t="s">
        <v>317</v>
      </c>
      <c r="E77" s="213"/>
      <c r="F77" s="146" t="s">
        <v>28</v>
      </c>
      <c r="G77" s="206"/>
      <c r="H77" s="207"/>
      <c r="I77" s="207"/>
      <c r="J77" s="207"/>
      <c r="K77" s="207"/>
      <c r="L77" s="145" t="s">
        <v>26</v>
      </c>
      <c r="M77" s="148" t="s">
        <v>318</v>
      </c>
      <c r="N77" s="127" t="s">
        <v>316</v>
      </c>
      <c r="O77" s="4" t="s">
        <v>39</v>
      </c>
      <c r="P77" s="133">
        <v>100</v>
      </c>
      <c r="Q77" s="133">
        <v>200</v>
      </c>
      <c r="R77" s="133">
        <v>200</v>
      </c>
      <c r="S77" s="103"/>
    </row>
    <row r="78" spans="1:19" x14ac:dyDescent="0.2">
      <c r="A78" s="198"/>
      <c r="B78" s="202"/>
      <c r="C78" s="200" t="s">
        <v>315</v>
      </c>
      <c r="D78" s="90">
        <v>188714469</v>
      </c>
      <c r="E78" s="91" t="s">
        <v>22</v>
      </c>
      <c r="F78" s="26" t="s">
        <v>26</v>
      </c>
      <c r="G78" s="8"/>
      <c r="H78" s="8"/>
      <c r="I78" s="161">
        <v>24.419</v>
      </c>
      <c r="J78" s="8"/>
      <c r="K78" s="8"/>
      <c r="L78" s="27" t="s">
        <v>26</v>
      </c>
      <c r="M78" s="44"/>
      <c r="N78" s="45"/>
      <c r="O78" s="46"/>
      <c r="P78" s="50"/>
      <c r="Q78" s="50"/>
      <c r="R78" s="51"/>
      <c r="S78" s="103"/>
    </row>
    <row r="79" spans="1:19" x14ac:dyDescent="0.2">
      <c r="A79" s="198"/>
      <c r="B79" s="253"/>
      <c r="C79" s="200"/>
      <c r="D79" s="203" t="s">
        <v>29</v>
      </c>
      <c r="E79" s="204"/>
      <c r="F79" s="205"/>
      <c r="G79" s="28">
        <f>SUM(G78:G78)</f>
        <v>0</v>
      </c>
      <c r="H79" s="28">
        <f>SUM(H78:H78)</f>
        <v>0</v>
      </c>
      <c r="I79" s="162">
        <f>SUM(I78:I78)</f>
        <v>24.419</v>
      </c>
      <c r="J79" s="28">
        <f>SUM(J78:J78)</f>
        <v>0</v>
      </c>
      <c r="K79" s="28">
        <f>SUM(K78:K78)</f>
        <v>0</v>
      </c>
      <c r="L79" s="13" t="s">
        <v>26</v>
      </c>
      <c r="M79" s="29" t="s">
        <v>26</v>
      </c>
      <c r="N79" s="29" t="s">
        <v>26</v>
      </c>
      <c r="O79" s="29" t="s">
        <v>26</v>
      </c>
      <c r="P79" s="29" t="s">
        <v>26</v>
      </c>
      <c r="Q79" s="29" t="s">
        <v>26</v>
      </c>
      <c r="R79" s="29" t="s">
        <v>26</v>
      </c>
      <c r="S79" s="104" t="e">
        <f>(I79-G79)/G79</f>
        <v>#DIV/0!</v>
      </c>
    </row>
    <row r="80" spans="1:19" x14ac:dyDescent="0.2">
      <c r="A80" s="198"/>
      <c r="B80" s="69" t="s">
        <v>0</v>
      </c>
      <c r="C80" s="287" t="s">
        <v>2</v>
      </c>
      <c r="D80" s="245"/>
      <c r="E80" s="245"/>
      <c r="F80" s="249"/>
      <c r="G80" s="30">
        <f>G18+G22+G29+G35+G43+G46+G49+G56+G62+G66+G71+G76+G79</f>
        <v>7958.9859999999999</v>
      </c>
      <c r="H80" s="30">
        <f t="shared" ref="H80:K80" si="13">H18+H22+H29+H35+H43+H46+H49+H56+H62+H66+H71+H76+H79</f>
        <v>0</v>
      </c>
      <c r="I80" s="163">
        <f t="shared" si="13"/>
        <v>7789.0110000000004</v>
      </c>
      <c r="J80" s="30">
        <f t="shared" si="13"/>
        <v>8868.5299999999988</v>
      </c>
      <c r="K80" s="30">
        <f t="shared" si="13"/>
        <v>8868.5299999999988</v>
      </c>
      <c r="L80" s="31" t="s">
        <v>26</v>
      </c>
      <c r="M80" s="32" t="s">
        <v>26</v>
      </c>
      <c r="N80" s="32" t="s">
        <v>26</v>
      </c>
      <c r="O80" s="32" t="s">
        <v>26</v>
      </c>
      <c r="P80" s="32" t="s">
        <v>26</v>
      </c>
      <c r="Q80" s="32" t="s">
        <v>26</v>
      </c>
      <c r="R80" s="32" t="s">
        <v>26</v>
      </c>
      <c r="S80" s="103"/>
    </row>
    <row r="81" spans="1:19" ht="25.5" x14ac:dyDescent="0.2">
      <c r="A81" s="198"/>
      <c r="B81" s="336" t="s">
        <v>17</v>
      </c>
      <c r="C81" s="291" t="s">
        <v>227</v>
      </c>
      <c r="D81" s="291"/>
      <c r="E81" s="292"/>
      <c r="F81" s="282" t="s">
        <v>108</v>
      </c>
      <c r="G81" s="305"/>
      <c r="H81" s="306"/>
      <c r="I81" s="306"/>
      <c r="J81" s="306"/>
      <c r="K81" s="306"/>
      <c r="L81" s="256" t="s">
        <v>140</v>
      </c>
      <c r="M81" s="33" t="s">
        <v>64</v>
      </c>
      <c r="N81" s="67" t="s">
        <v>200</v>
      </c>
      <c r="O81" s="34" t="s">
        <v>18</v>
      </c>
      <c r="P81" s="77">
        <v>100</v>
      </c>
      <c r="Q81" s="77">
        <v>100</v>
      </c>
      <c r="R81" s="77">
        <v>100</v>
      </c>
      <c r="S81" s="103"/>
    </row>
    <row r="82" spans="1:19" ht="25.5" x14ac:dyDescent="0.2">
      <c r="A82" s="198"/>
      <c r="B82" s="337"/>
      <c r="C82" s="264"/>
      <c r="D82" s="264"/>
      <c r="E82" s="293"/>
      <c r="F82" s="257"/>
      <c r="G82" s="307"/>
      <c r="H82" s="308"/>
      <c r="I82" s="308"/>
      <c r="J82" s="308"/>
      <c r="K82" s="308"/>
      <c r="L82" s="257"/>
      <c r="M82" s="33" t="s">
        <v>138</v>
      </c>
      <c r="N82" s="67" t="s">
        <v>116</v>
      </c>
      <c r="O82" s="34" t="s">
        <v>18</v>
      </c>
      <c r="P82" s="77">
        <v>100</v>
      </c>
      <c r="Q82" s="77">
        <v>100</v>
      </c>
      <c r="R82" s="77">
        <v>100</v>
      </c>
      <c r="S82" s="103"/>
    </row>
    <row r="83" spans="1:19" ht="38.25" x14ac:dyDescent="0.2">
      <c r="A83" s="198"/>
      <c r="B83" s="338"/>
      <c r="C83" s="294"/>
      <c r="D83" s="294"/>
      <c r="E83" s="295"/>
      <c r="F83" s="283"/>
      <c r="G83" s="309"/>
      <c r="H83" s="310"/>
      <c r="I83" s="310"/>
      <c r="J83" s="310"/>
      <c r="K83" s="310"/>
      <c r="L83" s="283"/>
      <c r="M83" s="33" t="s">
        <v>139</v>
      </c>
      <c r="N83" s="84" t="s">
        <v>201</v>
      </c>
      <c r="O83" s="34" t="s">
        <v>18</v>
      </c>
      <c r="P83" s="77">
        <v>100</v>
      </c>
      <c r="Q83" s="77">
        <v>100</v>
      </c>
      <c r="R83" s="77">
        <v>100</v>
      </c>
      <c r="S83" s="103"/>
    </row>
    <row r="84" spans="1:19" x14ac:dyDescent="0.2">
      <c r="A84" s="198"/>
      <c r="B84" s="201" t="s">
        <v>17</v>
      </c>
      <c r="C84" s="302" t="s">
        <v>0</v>
      </c>
      <c r="D84" s="212" t="s">
        <v>296</v>
      </c>
      <c r="E84" s="213"/>
      <c r="F84" s="224" t="s">
        <v>28</v>
      </c>
      <c r="G84" s="206"/>
      <c r="H84" s="207"/>
      <c r="I84" s="207"/>
      <c r="J84" s="207"/>
      <c r="K84" s="207"/>
      <c r="L84" s="267" t="s">
        <v>26</v>
      </c>
      <c r="M84" s="35" t="s">
        <v>241</v>
      </c>
      <c r="N84" s="47" t="s">
        <v>229</v>
      </c>
      <c r="O84" s="4" t="s">
        <v>39</v>
      </c>
      <c r="P84" s="85">
        <v>85</v>
      </c>
      <c r="Q84" s="85">
        <v>85</v>
      </c>
      <c r="R84" s="85">
        <v>85</v>
      </c>
      <c r="S84" s="103"/>
    </row>
    <row r="85" spans="1:19" x14ac:dyDescent="0.2">
      <c r="A85" s="198"/>
      <c r="B85" s="202"/>
      <c r="C85" s="303"/>
      <c r="D85" s="214"/>
      <c r="E85" s="215"/>
      <c r="F85" s="225"/>
      <c r="G85" s="208"/>
      <c r="H85" s="209"/>
      <c r="I85" s="209"/>
      <c r="J85" s="209"/>
      <c r="K85" s="209"/>
      <c r="L85" s="268"/>
      <c r="M85" s="35" t="s">
        <v>242</v>
      </c>
      <c r="N85" s="47" t="s">
        <v>230</v>
      </c>
      <c r="O85" s="4" t="s">
        <v>39</v>
      </c>
      <c r="P85" s="85">
        <v>8</v>
      </c>
      <c r="Q85" s="85">
        <v>8</v>
      </c>
      <c r="R85" s="85">
        <v>8</v>
      </c>
      <c r="S85" s="103"/>
    </row>
    <row r="86" spans="1:19" ht="25.5" x14ac:dyDescent="0.2">
      <c r="A86" s="198"/>
      <c r="B86" s="202"/>
      <c r="C86" s="303"/>
      <c r="D86" s="214"/>
      <c r="E86" s="215"/>
      <c r="F86" s="225"/>
      <c r="G86" s="208"/>
      <c r="H86" s="209"/>
      <c r="I86" s="209"/>
      <c r="J86" s="209"/>
      <c r="K86" s="209"/>
      <c r="L86" s="268"/>
      <c r="M86" s="35" t="s">
        <v>250</v>
      </c>
      <c r="N86" s="47" t="s">
        <v>53</v>
      </c>
      <c r="O86" s="4" t="s">
        <v>39</v>
      </c>
      <c r="P86" s="85">
        <v>70</v>
      </c>
      <c r="Q86" s="85">
        <v>70</v>
      </c>
      <c r="R86" s="85">
        <v>70</v>
      </c>
      <c r="S86" s="103"/>
    </row>
    <row r="87" spans="1:19" ht="25.5" x14ac:dyDescent="0.2">
      <c r="A87" s="198"/>
      <c r="B87" s="202"/>
      <c r="C87" s="303"/>
      <c r="D87" s="214"/>
      <c r="E87" s="215"/>
      <c r="F87" s="225"/>
      <c r="G87" s="208"/>
      <c r="H87" s="209"/>
      <c r="I87" s="209"/>
      <c r="J87" s="209"/>
      <c r="K87" s="209"/>
      <c r="L87" s="268"/>
      <c r="M87" s="35" t="s">
        <v>251</v>
      </c>
      <c r="N87" s="47" t="s">
        <v>55</v>
      </c>
      <c r="O87" s="4" t="s">
        <v>39</v>
      </c>
      <c r="P87" s="85">
        <v>16</v>
      </c>
      <c r="Q87" s="85">
        <v>16</v>
      </c>
      <c r="R87" s="85">
        <v>16</v>
      </c>
      <c r="S87" s="103"/>
    </row>
    <row r="88" spans="1:19" ht="25.5" x14ac:dyDescent="0.2">
      <c r="A88" s="198"/>
      <c r="B88" s="202"/>
      <c r="C88" s="303"/>
      <c r="D88" s="214"/>
      <c r="E88" s="215"/>
      <c r="F88" s="225"/>
      <c r="G88" s="208"/>
      <c r="H88" s="209"/>
      <c r="I88" s="209"/>
      <c r="J88" s="209"/>
      <c r="K88" s="209"/>
      <c r="L88" s="268"/>
      <c r="M88" s="35" t="s">
        <v>252</v>
      </c>
      <c r="N88" s="47" t="s">
        <v>54</v>
      </c>
      <c r="O88" s="4" t="s">
        <v>19</v>
      </c>
      <c r="P88" s="85">
        <v>172</v>
      </c>
      <c r="Q88" s="85">
        <v>180</v>
      </c>
      <c r="R88" s="85">
        <v>180</v>
      </c>
      <c r="S88" s="103"/>
    </row>
    <row r="89" spans="1:19" x14ac:dyDescent="0.2">
      <c r="A89" s="198"/>
      <c r="B89" s="202"/>
      <c r="C89" s="200" t="s">
        <v>0</v>
      </c>
      <c r="D89" s="53">
        <v>271759610</v>
      </c>
      <c r="E89" s="36" t="s">
        <v>21</v>
      </c>
      <c r="F89" s="26" t="s">
        <v>26</v>
      </c>
      <c r="G89" s="8">
        <v>1447.9</v>
      </c>
      <c r="H89" s="8"/>
      <c r="I89" s="196">
        <f>1660.6-70.4</f>
        <v>1590.1999999999998</v>
      </c>
      <c r="J89" s="8">
        <v>1845</v>
      </c>
      <c r="K89" s="8">
        <v>2029.5</v>
      </c>
      <c r="L89" s="26" t="s">
        <v>26</v>
      </c>
      <c r="M89" s="44"/>
      <c r="N89" s="58"/>
      <c r="O89" s="46"/>
      <c r="P89" s="50"/>
      <c r="Q89" s="50"/>
      <c r="R89" s="51"/>
      <c r="S89" s="103"/>
    </row>
    <row r="90" spans="1:19" x14ac:dyDescent="0.2">
      <c r="A90" s="198"/>
      <c r="B90" s="202"/>
      <c r="C90" s="200"/>
      <c r="D90" s="90">
        <v>271759610</v>
      </c>
      <c r="E90" s="47" t="s">
        <v>22</v>
      </c>
      <c r="F90" s="26" t="s">
        <v>26</v>
      </c>
      <c r="G90" s="8">
        <v>151.994</v>
      </c>
      <c r="H90" s="8"/>
      <c r="I90" s="161">
        <f>196.347+42.544-50.347</f>
        <v>188.54400000000001</v>
      </c>
      <c r="J90" s="8">
        <v>180.4</v>
      </c>
      <c r="K90" s="8">
        <v>198.4</v>
      </c>
      <c r="L90" s="26" t="s">
        <v>26</v>
      </c>
      <c r="M90" s="44"/>
      <c r="N90" s="58"/>
      <c r="O90" s="46"/>
      <c r="P90" s="50"/>
      <c r="Q90" s="50"/>
      <c r="R90" s="51"/>
      <c r="S90" s="103"/>
    </row>
    <row r="91" spans="1:19" x14ac:dyDescent="0.2">
      <c r="A91" s="198"/>
      <c r="B91" s="202"/>
      <c r="C91" s="200"/>
      <c r="D91" s="53">
        <v>271759610</v>
      </c>
      <c r="E91" s="36" t="s">
        <v>24</v>
      </c>
      <c r="F91" s="26" t="s">
        <v>26</v>
      </c>
      <c r="G91" s="8">
        <v>70.2</v>
      </c>
      <c r="H91" s="8"/>
      <c r="I91" s="161">
        <f>65.5+5.5</f>
        <v>71</v>
      </c>
      <c r="J91" s="8">
        <v>72</v>
      </c>
      <c r="K91" s="8">
        <v>80</v>
      </c>
      <c r="L91" s="26" t="s">
        <v>26</v>
      </c>
      <c r="M91" s="44"/>
      <c r="N91" s="58"/>
      <c r="O91" s="46"/>
      <c r="P91" s="50"/>
      <c r="Q91" s="50"/>
      <c r="R91" s="51"/>
      <c r="S91" s="103"/>
    </row>
    <row r="92" spans="1:19" x14ac:dyDescent="0.2">
      <c r="A92" s="198"/>
      <c r="B92" s="202"/>
      <c r="C92" s="200"/>
      <c r="D92" s="203" t="s">
        <v>29</v>
      </c>
      <c r="E92" s="204"/>
      <c r="F92" s="205"/>
      <c r="G92" s="28">
        <f>SUM(G89:G91)</f>
        <v>1670.0940000000001</v>
      </c>
      <c r="H92" s="28">
        <f t="shared" ref="H92:K92" si="14">SUM(H89:H91)</f>
        <v>0</v>
      </c>
      <c r="I92" s="162">
        <f t="shared" si="14"/>
        <v>1849.7439999999999</v>
      </c>
      <c r="J92" s="28">
        <f t="shared" si="14"/>
        <v>2097.4</v>
      </c>
      <c r="K92" s="28">
        <f t="shared" si="14"/>
        <v>2307.9</v>
      </c>
      <c r="L92" s="13" t="s">
        <v>26</v>
      </c>
      <c r="M92" s="29" t="s">
        <v>26</v>
      </c>
      <c r="N92" s="29" t="s">
        <v>26</v>
      </c>
      <c r="O92" s="29" t="s">
        <v>26</v>
      </c>
      <c r="P92" s="29" t="s">
        <v>26</v>
      </c>
      <c r="Q92" s="29" t="s">
        <v>26</v>
      </c>
      <c r="R92" s="29" t="s">
        <v>26</v>
      </c>
      <c r="S92" s="104">
        <f>(I92-G92)/G92</f>
        <v>0.10756879552887434</v>
      </c>
    </row>
    <row r="93" spans="1:19" ht="25.5" x14ac:dyDescent="0.2">
      <c r="A93" s="198"/>
      <c r="B93" s="202"/>
      <c r="C93" s="216" t="s">
        <v>17</v>
      </c>
      <c r="D93" s="212" t="s">
        <v>332</v>
      </c>
      <c r="E93" s="213"/>
      <c r="F93" s="224" t="s">
        <v>28</v>
      </c>
      <c r="G93" s="206"/>
      <c r="H93" s="207"/>
      <c r="I93" s="207"/>
      <c r="J93" s="207"/>
      <c r="K93" s="207"/>
      <c r="L93" s="267" t="s">
        <v>26</v>
      </c>
      <c r="M93" s="35" t="s">
        <v>245</v>
      </c>
      <c r="N93" s="47" t="s">
        <v>231</v>
      </c>
      <c r="O93" s="4" t="s">
        <v>19</v>
      </c>
      <c r="P93" s="133">
        <v>12</v>
      </c>
      <c r="Q93" s="133">
        <v>13</v>
      </c>
      <c r="R93" s="133">
        <v>15</v>
      </c>
      <c r="S93" s="103"/>
    </row>
    <row r="94" spans="1:19" ht="25.5" x14ac:dyDescent="0.2">
      <c r="A94" s="198"/>
      <c r="B94" s="202"/>
      <c r="C94" s="217"/>
      <c r="D94" s="214"/>
      <c r="E94" s="215"/>
      <c r="F94" s="225"/>
      <c r="G94" s="208"/>
      <c r="H94" s="209"/>
      <c r="I94" s="209"/>
      <c r="J94" s="209"/>
      <c r="K94" s="209"/>
      <c r="L94" s="268"/>
      <c r="M94" s="148" t="s">
        <v>141</v>
      </c>
      <c r="N94" s="47" t="s">
        <v>215</v>
      </c>
      <c r="O94" s="4" t="s">
        <v>19</v>
      </c>
      <c r="P94" s="133">
        <v>12</v>
      </c>
      <c r="Q94" s="133">
        <v>13</v>
      </c>
      <c r="R94" s="133">
        <v>15</v>
      </c>
      <c r="S94" s="103"/>
    </row>
    <row r="95" spans="1:19" x14ac:dyDescent="0.2">
      <c r="A95" s="198"/>
      <c r="B95" s="202"/>
      <c r="C95" s="200" t="s">
        <v>17</v>
      </c>
      <c r="D95" s="53">
        <v>190986017</v>
      </c>
      <c r="E95" s="36" t="s">
        <v>21</v>
      </c>
      <c r="F95" s="26" t="s">
        <v>26</v>
      </c>
      <c r="G95" s="8">
        <v>37.700000000000003</v>
      </c>
      <c r="H95" s="8"/>
      <c r="I95" s="161">
        <v>40</v>
      </c>
      <c r="J95" s="8">
        <v>61.8</v>
      </c>
      <c r="K95" s="8">
        <v>61.8</v>
      </c>
      <c r="L95" s="26" t="s">
        <v>26</v>
      </c>
      <c r="M95" s="44"/>
      <c r="N95" s="58"/>
      <c r="O95" s="46"/>
      <c r="P95" s="50"/>
      <c r="Q95" s="50"/>
      <c r="R95" s="51"/>
      <c r="S95" s="103"/>
    </row>
    <row r="96" spans="1:19" x14ac:dyDescent="0.2">
      <c r="A96" s="198"/>
      <c r="B96" s="202"/>
      <c r="C96" s="200"/>
      <c r="D96" s="203" t="s">
        <v>29</v>
      </c>
      <c r="E96" s="204"/>
      <c r="F96" s="205"/>
      <c r="G96" s="28">
        <f t="shared" ref="G96:K96" si="15">SUM(G95:G95)</f>
        <v>37.700000000000003</v>
      </c>
      <c r="H96" s="28">
        <f t="shared" si="15"/>
        <v>0</v>
      </c>
      <c r="I96" s="162">
        <f t="shared" si="15"/>
        <v>40</v>
      </c>
      <c r="J96" s="28">
        <f t="shared" si="15"/>
        <v>61.8</v>
      </c>
      <c r="K96" s="28">
        <f t="shared" si="15"/>
        <v>61.8</v>
      </c>
      <c r="L96" s="13" t="s">
        <v>26</v>
      </c>
      <c r="M96" s="29" t="s">
        <v>26</v>
      </c>
      <c r="N96" s="29" t="s">
        <v>26</v>
      </c>
      <c r="O96" s="29" t="s">
        <v>26</v>
      </c>
      <c r="P96" s="29" t="s">
        <v>26</v>
      </c>
      <c r="Q96" s="29" t="s">
        <v>26</v>
      </c>
      <c r="R96" s="29" t="s">
        <v>26</v>
      </c>
      <c r="S96" s="104">
        <f>(I96-G96)/G96</f>
        <v>6.1007957559681615E-2</v>
      </c>
    </row>
    <row r="97" spans="1:19" ht="25.5" x14ac:dyDescent="0.2">
      <c r="A97" s="198"/>
      <c r="B97" s="202"/>
      <c r="C97" s="60" t="s">
        <v>34</v>
      </c>
      <c r="D97" s="212" t="s">
        <v>297</v>
      </c>
      <c r="E97" s="213"/>
      <c r="F97" s="61" t="s">
        <v>28</v>
      </c>
      <c r="G97" s="206"/>
      <c r="H97" s="207"/>
      <c r="I97" s="207"/>
      <c r="J97" s="207"/>
      <c r="K97" s="207"/>
      <c r="L97" s="26" t="s">
        <v>26</v>
      </c>
      <c r="M97" s="35" t="s">
        <v>246</v>
      </c>
      <c r="N97" s="47" t="s">
        <v>232</v>
      </c>
      <c r="O97" s="4" t="s">
        <v>39</v>
      </c>
      <c r="P97" s="85">
        <v>70</v>
      </c>
      <c r="Q97" s="85">
        <v>75</v>
      </c>
      <c r="R97" s="85">
        <v>80</v>
      </c>
      <c r="S97" s="103"/>
    </row>
    <row r="98" spans="1:19" x14ac:dyDescent="0.2">
      <c r="A98" s="198"/>
      <c r="B98" s="202"/>
      <c r="C98" s="200" t="s">
        <v>34</v>
      </c>
      <c r="D98" s="53">
        <v>171697549</v>
      </c>
      <c r="E98" s="36" t="s">
        <v>21</v>
      </c>
      <c r="F98" s="26" t="s">
        <v>26</v>
      </c>
      <c r="G98" s="8">
        <v>258.89999999999998</v>
      </c>
      <c r="H98" s="8"/>
      <c r="I98" s="161">
        <v>308.3</v>
      </c>
      <c r="J98" s="8">
        <v>347.5</v>
      </c>
      <c r="K98" s="8">
        <v>382.5</v>
      </c>
      <c r="L98" s="26" t="s">
        <v>26</v>
      </c>
      <c r="M98" s="44"/>
      <c r="N98" s="58"/>
      <c r="O98" s="46"/>
      <c r="P98" s="50"/>
      <c r="Q98" s="50"/>
      <c r="R98" s="51"/>
      <c r="S98" s="103"/>
    </row>
    <row r="99" spans="1:19" x14ac:dyDescent="0.2">
      <c r="A99" s="198"/>
      <c r="B99" s="202"/>
      <c r="C99" s="200"/>
      <c r="D99" s="90">
        <v>171697549</v>
      </c>
      <c r="E99" s="47" t="s">
        <v>22</v>
      </c>
      <c r="F99" s="26" t="s">
        <v>26</v>
      </c>
      <c r="G99" s="8">
        <v>24.678999999999998</v>
      </c>
      <c r="H99" s="8"/>
      <c r="I99" s="161">
        <v>25.001000000000001</v>
      </c>
      <c r="J99" s="8">
        <v>25</v>
      </c>
      <c r="K99" s="8">
        <v>25</v>
      </c>
      <c r="L99" s="26" t="s">
        <v>26</v>
      </c>
      <c r="M99" s="44"/>
      <c r="N99" s="58"/>
      <c r="O99" s="46"/>
      <c r="P99" s="50"/>
      <c r="Q99" s="50"/>
      <c r="R99" s="51"/>
      <c r="S99" s="103"/>
    </row>
    <row r="100" spans="1:19" x14ac:dyDescent="0.2">
      <c r="A100" s="198"/>
      <c r="B100" s="202"/>
      <c r="C100" s="200"/>
      <c r="D100" s="53">
        <v>171697549</v>
      </c>
      <c r="E100" s="36" t="s">
        <v>24</v>
      </c>
      <c r="F100" s="26" t="s">
        <v>26</v>
      </c>
      <c r="G100" s="8">
        <v>19</v>
      </c>
      <c r="H100" s="8"/>
      <c r="I100" s="161">
        <f>14+3</f>
        <v>17</v>
      </c>
      <c r="J100" s="8">
        <v>14</v>
      </c>
      <c r="K100" s="8">
        <v>15</v>
      </c>
      <c r="L100" s="26" t="s">
        <v>26</v>
      </c>
      <c r="M100" s="44"/>
      <c r="N100" s="58"/>
      <c r="O100" s="46"/>
      <c r="P100" s="50"/>
      <c r="Q100" s="50"/>
      <c r="R100" s="51"/>
      <c r="S100" s="103"/>
    </row>
    <row r="101" spans="1:19" x14ac:dyDescent="0.2">
      <c r="A101" s="198"/>
      <c r="B101" s="202"/>
      <c r="C101" s="200"/>
      <c r="D101" s="203" t="s">
        <v>29</v>
      </c>
      <c r="E101" s="204"/>
      <c r="F101" s="205"/>
      <c r="G101" s="28">
        <f>SUM(G98:G100)</f>
        <v>302.57899999999995</v>
      </c>
      <c r="H101" s="28">
        <f t="shared" ref="H101" si="16">SUM(H98:H100)</f>
        <v>0</v>
      </c>
      <c r="I101" s="162">
        <f t="shared" ref="I101" si="17">SUM(I98:I100)</f>
        <v>350.30099999999999</v>
      </c>
      <c r="J101" s="28">
        <f t="shared" ref="J101" si="18">SUM(J98:J100)</f>
        <v>386.5</v>
      </c>
      <c r="K101" s="28">
        <f t="shared" ref="K101" si="19">SUM(K98:K100)</f>
        <v>422.5</v>
      </c>
      <c r="L101" s="13" t="s">
        <v>26</v>
      </c>
      <c r="M101" s="29" t="s">
        <v>26</v>
      </c>
      <c r="N101" s="29" t="s">
        <v>26</v>
      </c>
      <c r="O101" s="29" t="s">
        <v>26</v>
      </c>
      <c r="P101" s="29" t="s">
        <v>26</v>
      </c>
      <c r="Q101" s="29" t="s">
        <v>26</v>
      </c>
      <c r="R101" s="29" t="s">
        <v>26</v>
      </c>
      <c r="S101" s="104">
        <f>(I101-G101)/G101</f>
        <v>0.1577174886558553</v>
      </c>
    </row>
    <row r="102" spans="1:19" x14ac:dyDescent="0.2">
      <c r="A102" s="198"/>
      <c r="B102" s="69" t="s">
        <v>17</v>
      </c>
      <c r="C102" s="245" t="s">
        <v>2</v>
      </c>
      <c r="D102" s="245"/>
      <c r="E102" s="245"/>
      <c r="F102" s="249"/>
      <c r="G102" s="30">
        <f>G101+G96+G92</f>
        <v>2010.373</v>
      </c>
      <c r="H102" s="30">
        <f>H101+H96+H92</f>
        <v>0</v>
      </c>
      <c r="I102" s="163">
        <f>I101+I96+I92</f>
        <v>2240.0450000000001</v>
      </c>
      <c r="J102" s="30">
        <f>J101+J96+J92</f>
        <v>2545.7000000000003</v>
      </c>
      <c r="K102" s="30">
        <f>K101+K96+K92</f>
        <v>2792.2000000000003</v>
      </c>
      <c r="L102" s="31" t="s">
        <v>26</v>
      </c>
      <c r="M102" s="32" t="s">
        <v>26</v>
      </c>
      <c r="N102" s="32" t="s">
        <v>26</v>
      </c>
      <c r="O102" s="32" t="s">
        <v>26</v>
      </c>
      <c r="P102" s="32" t="s">
        <v>26</v>
      </c>
      <c r="Q102" s="32" t="s">
        <v>26</v>
      </c>
      <c r="R102" s="32" t="s">
        <v>26</v>
      </c>
      <c r="S102" s="103"/>
    </row>
    <row r="103" spans="1:19" x14ac:dyDescent="0.2">
      <c r="A103" s="198"/>
      <c r="B103" s="63" t="s">
        <v>34</v>
      </c>
      <c r="C103" s="263" t="s">
        <v>75</v>
      </c>
      <c r="D103" s="263"/>
      <c r="E103" s="263"/>
      <c r="F103" s="75" t="s">
        <v>25</v>
      </c>
      <c r="G103" s="25"/>
      <c r="H103" s="25"/>
      <c r="I103" s="164"/>
      <c r="J103" s="25"/>
      <c r="K103" s="25"/>
      <c r="L103" s="76" t="s">
        <v>253</v>
      </c>
      <c r="M103" s="33" t="s">
        <v>180</v>
      </c>
      <c r="N103" s="67" t="s">
        <v>117</v>
      </c>
      <c r="O103" s="34" t="s">
        <v>18</v>
      </c>
      <c r="P103" s="77">
        <v>13</v>
      </c>
      <c r="Q103" s="77">
        <v>12.5</v>
      </c>
      <c r="R103" s="77">
        <v>12</v>
      </c>
      <c r="S103" s="103"/>
    </row>
    <row r="104" spans="1:19" ht="25.5" x14ac:dyDescent="0.2">
      <c r="A104" s="198"/>
      <c r="B104" s="201" t="s">
        <v>34</v>
      </c>
      <c r="C104" s="302" t="s">
        <v>0</v>
      </c>
      <c r="D104" s="212" t="s">
        <v>76</v>
      </c>
      <c r="E104" s="213"/>
      <c r="F104" s="224" t="s">
        <v>28</v>
      </c>
      <c r="G104" s="206"/>
      <c r="H104" s="207"/>
      <c r="I104" s="207"/>
      <c r="J104" s="207"/>
      <c r="K104" s="220"/>
      <c r="L104" s="218" t="s">
        <v>26</v>
      </c>
      <c r="M104" s="35" t="s">
        <v>142</v>
      </c>
      <c r="N104" s="47" t="s">
        <v>77</v>
      </c>
      <c r="O104" s="4" t="s">
        <v>39</v>
      </c>
      <c r="P104" s="133">
        <v>30</v>
      </c>
      <c r="Q104" s="133">
        <v>40</v>
      </c>
      <c r="R104" s="133">
        <v>60</v>
      </c>
      <c r="S104" s="103"/>
    </row>
    <row r="105" spans="1:19" ht="25.5" x14ac:dyDescent="0.2">
      <c r="A105" s="198"/>
      <c r="B105" s="202"/>
      <c r="C105" s="304"/>
      <c r="D105" s="222"/>
      <c r="E105" s="223"/>
      <c r="F105" s="226"/>
      <c r="G105" s="210"/>
      <c r="H105" s="211"/>
      <c r="I105" s="211"/>
      <c r="J105" s="211"/>
      <c r="K105" s="221"/>
      <c r="L105" s="219"/>
      <c r="M105" s="35" t="s">
        <v>264</v>
      </c>
      <c r="N105" s="47" t="s">
        <v>202</v>
      </c>
      <c r="O105" s="4" t="s">
        <v>39</v>
      </c>
      <c r="P105" s="133">
        <v>50</v>
      </c>
      <c r="Q105" s="133">
        <v>60</v>
      </c>
      <c r="R105" s="133">
        <v>60</v>
      </c>
      <c r="S105" s="103"/>
    </row>
    <row r="106" spans="1:19" x14ac:dyDescent="0.2">
      <c r="A106" s="198"/>
      <c r="B106" s="202"/>
      <c r="C106" s="200" t="s">
        <v>0</v>
      </c>
      <c r="D106" s="53">
        <v>188714469</v>
      </c>
      <c r="E106" s="36" t="s">
        <v>22</v>
      </c>
      <c r="F106" s="26" t="s">
        <v>26</v>
      </c>
      <c r="G106" s="8">
        <v>105.7</v>
      </c>
      <c r="H106" s="8"/>
      <c r="I106" s="161">
        <v>107.2</v>
      </c>
      <c r="J106" s="8">
        <v>112.56</v>
      </c>
      <c r="K106" s="8">
        <v>123.82</v>
      </c>
      <c r="L106" s="26" t="s">
        <v>26</v>
      </c>
      <c r="M106" s="44"/>
      <c r="N106" s="58"/>
      <c r="O106" s="46"/>
      <c r="P106" s="50"/>
      <c r="Q106" s="50"/>
      <c r="R106" s="51"/>
      <c r="S106" s="103"/>
    </row>
    <row r="107" spans="1:19" x14ac:dyDescent="0.2">
      <c r="A107" s="198"/>
      <c r="B107" s="202"/>
      <c r="C107" s="200"/>
      <c r="D107" s="203" t="s">
        <v>29</v>
      </c>
      <c r="E107" s="204"/>
      <c r="F107" s="205"/>
      <c r="G107" s="28">
        <f t="shared" ref="G107:K107" si="20">SUM(G106:G106)</f>
        <v>105.7</v>
      </c>
      <c r="H107" s="28">
        <f t="shared" si="20"/>
        <v>0</v>
      </c>
      <c r="I107" s="162">
        <f t="shared" si="20"/>
        <v>107.2</v>
      </c>
      <c r="J107" s="28">
        <f t="shared" si="20"/>
        <v>112.56</v>
      </c>
      <c r="K107" s="28">
        <f t="shared" si="20"/>
        <v>123.82</v>
      </c>
      <c r="L107" s="13" t="s">
        <v>26</v>
      </c>
      <c r="M107" s="29" t="s">
        <v>26</v>
      </c>
      <c r="N107" s="29" t="s">
        <v>26</v>
      </c>
      <c r="O107" s="29" t="s">
        <v>26</v>
      </c>
      <c r="P107" s="29" t="s">
        <v>26</v>
      </c>
      <c r="Q107" s="29" t="s">
        <v>26</v>
      </c>
      <c r="R107" s="29" t="s">
        <v>26</v>
      </c>
      <c r="S107" s="104">
        <f>(I107-G107)/G107</f>
        <v>1.4191106906338694E-2</v>
      </c>
    </row>
    <row r="108" spans="1:19" x14ac:dyDescent="0.2">
      <c r="A108" s="198"/>
      <c r="B108" s="69" t="s">
        <v>34</v>
      </c>
      <c r="C108" s="245" t="s">
        <v>2</v>
      </c>
      <c r="D108" s="245"/>
      <c r="E108" s="245"/>
      <c r="F108" s="249"/>
      <c r="G108" s="28">
        <f>G107</f>
        <v>105.7</v>
      </c>
      <c r="H108" s="28">
        <f t="shared" ref="H108:K108" si="21">H107</f>
        <v>0</v>
      </c>
      <c r="I108" s="162">
        <f t="shared" si="21"/>
        <v>107.2</v>
      </c>
      <c r="J108" s="28">
        <f t="shared" si="21"/>
        <v>112.56</v>
      </c>
      <c r="K108" s="28">
        <f t="shared" si="21"/>
        <v>123.82</v>
      </c>
      <c r="L108" s="31" t="s">
        <v>26</v>
      </c>
      <c r="M108" s="32" t="s">
        <v>26</v>
      </c>
      <c r="N108" s="32" t="s">
        <v>26</v>
      </c>
      <c r="O108" s="32" t="s">
        <v>26</v>
      </c>
      <c r="P108" s="32" t="s">
        <v>26</v>
      </c>
      <c r="Q108" s="32" t="s">
        <v>26</v>
      </c>
      <c r="R108" s="32" t="s">
        <v>26</v>
      </c>
      <c r="S108" s="103"/>
    </row>
    <row r="109" spans="1:19" ht="25.5" x14ac:dyDescent="0.2">
      <c r="A109" s="198"/>
      <c r="B109" s="63" t="s">
        <v>35</v>
      </c>
      <c r="C109" s="263" t="s">
        <v>78</v>
      </c>
      <c r="D109" s="263"/>
      <c r="E109" s="263"/>
      <c r="F109" s="75" t="s">
        <v>25</v>
      </c>
      <c r="G109" s="25"/>
      <c r="H109" s="25"/>
      <c r="I109" s="164"/>
      <c r="J109" s="25"/>
      <c r="K109" s="25"/>
      <c r="L109" s="76" t="s">
        <v>330</v>
      </c>
      <c r="M109" s="33" t="s">
        <v>74</v>
      </c>
      <c r="N109" s="67" t="s">
        <v>144</v>
      </c>
      <c r="O109" s="34" t="s">
        <v>39</v>
      </c>
      <c r="P109" s="77">
        <v>13</v>
      </c>
      <c r="Q109" s="77">
        <v>14</v>
      </c>
      <c r="R109" s="77">
        <v>15</v>
      </c>
      <c r="S109" s="103"/>
    </row>
    <row r="110" spans="1:19" ht="13.5" x14ac:dyDescent="0.2">
      <c r="A110" s="198"/>
      <c r="B110" s="201" t="s">
        <v>35</v>
      </c>
      <c r="C110" s="62" t="s">
        <v>0</v>
      </c>
      <c r="D110" s="212" t="s">
        <v>298</v>
      </c>
      <c r="E110" s="213"/>
      <c r="F110" s="61" t="s">
        <v>114</v>
      </c>
      <c r="G110" s="206"/>
      <c r="H110" s="207"/>
      <c r="I110" s="207"/>
      <c r="J110" s="207"/>
      <c r="K110" s="207"/>
      <c r="L110" s="64" t="s">
        <v>198</v>
      </c>
      <c r="M110" s="35" t="s">
        <v>256</v>
      </c>
      <c r="N110" s="47" t="s">
        <v>143</v>
      </c>
      <c r="O110" s="4" t="s">
        <v>19</v>
      </c>
      <c r="P110" s="152">
        <v>2</v>
      </c>
      <c r="Q110" s="4">
        <v>4</v>
      </c>
      <c r="R110" s="4">
        <v>3</v>
      </c>
      <c r="S110" s="103"/>
    </row>
    <row r="111" spans="1:19" x14ac:dyDescent="0.2">
      <c r="A111" s="198"/>
      <c r="B111" s="202"/>
      <c r="C111" s="200" t="s">
        <v>0</v>
      </c>
      <c r="D111" s="53">
        <v>188714469</v>
      </c>
      <c r="E111" s="36" t="s">
        <v>21</v>
      </c>
      <c r="F111" s="26" t="s">
        <v>26</v>
      </c>
      <c r="G111" s="8">
        <v>10</v>
      </c>
      <c r="H111" s="8"/>
      <c r="I111" s="161">
        <f>21+245</f>
        <v>266</v>
      </c>
      <c r="J111" s="8">
        <v>10</v>
      </c>
      <c r="K111" s="8">
        <v>10</v>
      </c>
      <c r="L111" s="26" t="s">
        <v>26</v>
      </c>
      <c r="M111" s="44"/>
      <c r="N111" s="58"/>
      <c r="O111" s="46"/>
      <c r="P111" s="50"/>
      <c r="Q111" s="50"/>
      <c r="R111" s="51"/>
      <c r="S111" s="103"/>
    </row>
    <row r="112" spans="1:19" x14ac:dyDescent="0.2">
      <c r="A112" s="198"/>
      <c r="B112" s="202"/>
      <c r="C112" s="200"/>
      <c r="D112" s="203" t="s">
        <v>29</v>
      </c>
      <c r="E112" s="204"/>
      <c r="F112" s="205"/>
      <c r="G112" s="28">
        <f t="shared" ref="G112:K112" si="22">SUM(G111:G111)</f>
        <v>10</v>
      </c>
      <c r="H112" s="28">
        <f t="shared" si="22"/>
        <v>0</v>
      </c>
      <c r="I112" s="162">
        <f t="shared" si="22"/>
        <v>266</v>
      </c>
      <c r="J112" s="28">
        <f t="shared" si="22"/>
        <v>10</v>
      </c>
      <c r="K112" s="28">
        <f t="shared" si="22"/>
        <v>10</v>
      </c>
      <c r="L112" s="13" t="s">
        <v>26</v>
      </c>
      <c r="M112" s="29" t="s">
        <v>26</v>
      </c>
      <c r="N112" s="29" t="s">
        <v>26</v>
      </c>
      <c r="O112" s="29" t="s">
        <v>26</v>
      </c>
      <c r="P112" s="29" t="s">
        <v>26</v>
      </c>
      <c r="Q112" s="29" t="s">
        <v>26</v>
      </c>
      <c r="R112" s="29" t="s">
        <v>26</v>
      </c>
      <c r="S112" s="104">
        <f>(I112-G112)/G112</f>
        <v>25.6</v>
      </c>
    </row>
    <row r="113" spans="1:24" ht="13.5" x14ac:dyDescent="0.2">
      <c r="A113" s="198"/>
      <c r="B113" s="202"/>
      <c r="C113" s="60" t="s">
        <v>17</v>
      </c>
      <c r="D113" s="212" t="s">
        <v>247</v>
      </c>
      <c r="E113" s="213"/>
      <c r="F113" s="61" t="s">
        <v>28</v>
      </c>
      <c r="G113" s="206"/>
      <c r="H113" s="207"/>
      <c r="I113" s="207"/>
      <c r="J113" s="207"/>
      <c r="K113" s="207"/>
      <c r="L113" s="26" t="s">
        <v>26</v>
      </c>
      <c r="M113" s="35" t="s">
        <v>145</v>
      </c>
      <c r="N113" s="47" t="s">
        <v>119</v>
      </c>
      <c r="O113" s="4" t="s">
        <v>39</v>
      </c>
      <c r="P113" s="85">
        <v>445500</v>
      </c>
      <c r="Q113" s="85">
        <v>490050</v>
      </c>
      <c r="R113" s="85">
        <v>490500</v>
      </c>
      <c r="S113" s="103"/>
    </row>
    <row r="114" spans="1:24" x14ac:dyDescent="0.2">
      <c r="A114" s="198"/>
      <c r="B114" s="202"/>
      <c r="C114" s="200" t="s">
        <v>17</v>
      </c>
      <c r="D114" s="53">
        <v>188714469</v>
      </c>
      <c r="E114" s="36" t="s">
        <v>21</v>
      </c>
      <c r="F114" s="26" t="s">
        <v>26</v>
      </c>
      <c r="G114" s="8">
        <v>1355.1</v>
      </c>
      <c r="H114" s="8"/>
      <c r="I114" s="161">
        <f>1350-245</f>
        <v>1105</v>
      </c>
      <c r="J114" s="8">
        <v>2178</v>
      </c>
      <c r="K114" s="8">
        <v>2400</v>
      </c>
      <c r="L114" s="26" t="s">
        <v>26</v>
      </c>
      <c r="M114" s="44"/>
      <c r="N114" s="45"/>
      <c r="O114" s="46"/>
      <c r="P114" s="50"/>
      <c r="Q114" s="50"/>
      <c r="R114" s="51"/>
      <c r="S114" s="103"/>
    </row>
    <row r="115" spans="1:24" x14ac:dyDescent="0.2">
      <c r="A115" s="198"/>
      <c r="B115" s="202"/>
      <c r="C115" s="200"/>
      <c r="D115" s="203" t="s">
        <v>29</v>
      </c>
      <c r="E115" s="204"/>
      <c r="F115" s="204"/>
      <c r="G115" s="186">
        <f t="shared" ref="G115:K115" si="23">SUM(G114:G114)</f>
        <v>1355.1</v>
      </c>
      <c r="H115" s="186">
        <f t="shared" si="23"/>
        <v>0</v>
      </c>
      <c r="I115" s="187">
        <f t="shared" si="23"/>
        <v>1105</v>
      </c>
      <c r="J115" s="186">
        <f t="shared" si="23"/>
        <v>2178</v>
      </c>
      <c r="K115" s="186">
        <f t="shared" si="23"/>
        <v>2400</v>
      </c>
      <c r="L115" s="188" t="s">
        <v>26</v>
      </c>
      <c r="M115" s="189" t="s">
        <v>26</v>
      </c>
      <c r="N115" s="189" t="s">
        <v>26</v>
      </c>
      <c r="O115" s="189" t="s">
        <v>26</v>
      </c>
      <c r="P115" s="189" t="s">
        <v>26</v>
      </c>
      <c r="Q115" s="189" t="s">
        <v>26</v>
      </c>
      <c r="R115" s="189" t="s">
        <v>26</v>
      </c>
      <c r="S115" s="103"/>
    </row>
    <row r="116" spans="1:24" ht="24.75" customHeight="1" x14ac:dyDescent="0.2">
      <c r="A116" s="198"/>
      <c r="B116" s="202"/>
      <c r="C116" s="184" t="s">
        <v>34</v>
      </c>
      <c r="D116" s="250" t="s">
        <v>327</v>
      </c>
      <c r="E116" s="251"/>
      <c r="F116" s="185" t="s">
        <v>28</v>
      </c>
      <c r="G116" s="206"/>
      <c r="H116" s="207"/>
      <c r="I116" s="207"/>
      <c r="J116" s="207"/>
      <c r="K116" s="207"/>
      <c r="L116" s="26" t="s">
        <v>140</v>
      </c>
      <c r="M116" s="35" t="s">
        <v>328</v>
      </c>
      <c r="N116" s="47" t="s">
        <v>329</v>
      </c>
      <c r="O116" s="4" t="s">
        <v>39</v>
      </c>
      <c r="P116" s="85">
        <v>200</v>
      </c>
      <c r="Q116" s="85">
        <v>300</v>
      </c>
      <c r="R116" s="85">
        <v>400</v>
      </c>
      <c r="S116" s="103"/>
    </row>
    <row r="117" spans="1:24" x14ac:dyDescent="0.2">
      <c r="A117" s="198"/>
      <c r="B117" s="202"/>
      <c r="C117" s="200" t="s">
        <v>34</v>
      </c>
      <c r="D117" s="53">
        <v>188714469</v>
      </c>
      <c r="E117" s="36" t="s">
        <v>21</v>
      </c>
      <c r="F117" s="26" t="s">
        <v>26</v>
      </c>
      <c r="G117" s="8"/>
      <c r="H117" s="8"/>
      <c r="I117" s="161">
        <v>1</v>
      </c>
      <c r="J117" s="8">
        <v>1.1000000000000001</v>
      </c>
      <c r="K117" s="8">
        <v>1.2</v>
      </c>
      <c r="L117" s="26" t="s">
        <v>26</v>
      </c>
      <c r="M117" s="44"/>
      <c r="N117" s="45"/>
      <c r="O117" s="46"/>
      <c r="P117" s="50"/>
      <c r="Q117" s="50"/>
      <c r="R117" s="51"/>
      <c r="S117" s="103"/>
    </row>
    <row r="118" spans="1:24" x14ac:dyDescent="0.2">
      <c r="A118" s="198"/>
      <c r="B118" s="253"/>
      <c r="C118" s="200"/>
      <c r="D118" s="252" t="s">
        <v>29</v>
      </c>
      <c r="E118" s="252"/>
      <c r="F118" s="252"/>
      <c r="G118" s="14">
        <f t="shared" ref="G118:K118" si="24">SUM(G117:G117)</f>
        <v>0</v>
      </c>
      <c r="H118" s="14">
        <f t="shared" si="24"/>
        <v>0</v>
      </c>
      <c r="I118" s="170">
        <f t="shared" si="24"/>
        <v>1</v>
      </c>
      <c r="J118" s="14">
        <f t="shared" si="24"/>
        <v>1.1000000000000001</v>
      </c>
      <c r="K118" s="14">
        <f t="shared" si="24"/>
        <v>1.2</v>
      </c>
      <c r="L118" s="13" t="s">
        <v>26</v>
      </c>
      <c r="M118" s="29" t="s">
        <v>26</v>
      </c>
      <c r="N118" s="29" t="s">
        <v>26</v>
      </c>
      <c r="O118" s="29" t="s">
        <v>26</v>
      </c>
      <c r="P118" s="29" t="s">
        <v>26</v>
      </c>
      <c r="Q118" s="29" t="s">
        <v>26</v>
      </c>
      <c r="R118" s="29" t="s">
        <v>26</v>
      </c>
      <c r="S118" s="104" t="e">
        <f>(I118-G118)/G118</f>
        <v>#DIV/0!</v>
      </c>
    </row>
    <row r="119" spans="1:24" x14ac:dyDescent="0.2">
      <c r="A119" s="266"/>
      <c r="B119" s="69" t="s">
        <v>35</v>
      </c>
      <c r="C119" s="245" t="s">
        <v>2</v>
      </c>
      <c r="D119" s="246"/>
      <c r="E119" s="246"/>
      <c r="F119" s="247"/>
      <c r="G119" s="30">
        <f>G112+G115+G118</f>
        <v>1365.1</v>
      </c>
      <c r="H119" s="30">
        <f t="shared" ref="H119:K119" si="25">H112+H115+H118</f>
        <v>0</v>
      </c>
      <c r="I119" s="30">
        <f t="shared" si="25"/>
        <v>1372</v>
      </c>
      <c r="J119" s="30">
        <f t="shared" si="25"/>
        <v>2189.1</v>
      </c>
      <c r="K119" s="30">
        <f t="shared" si="25"/>
        <v>2411.1999999999998</v>
      </c>
      <c r="L119" s="190" t="s">
        <v>26</v>
      </c>
      <c r="M119" s="191" t="s">
        <v>26</v>
      </c>
      <c r="N119" s="191" t="s">
        <v>26</v>
      </c>
      <c r="O119" s="191" t="s">
        <v>26</v>
      </c>
      <c r="P119" s="191" t="s">
        <v>26</v>
      </c>
      <c r="Q119" s="191" t="s">
        <v>26</v>
      </c>
      <c r="R119" s="191" t="s">
        <v>26</v>
      </c>
      <c r="S119" s="103"/>
    </row>
    <row r="120" spans="1:24" x14ac:dyDescent="0.2">
      <c r="A120" s="37" t="s">
        <v>0</v>
      </c>
      <c r="B120" s="241" t="s">
        <v>11</v>
      </c>
      <c r="C120" s="242"/>
      <c r="D120" s="242"/>
      <c r="E120" s="242"/>
      <c r="F120" s="242"/>
      <c r="G120" s="38">
        <f>G80+G119+G108+G102</f>
        <v>11440.159</v>
      </c>
      <c r="H120" s="38">
        <f>H80+H119+H108+H102</f>
        <v>0</v>
      </c>
      <c r="I120" s="165">
        <f>I80+I119+I108+I102</f>
        <v>11508.256000000001</v>
      </c>
      <c r="J120" s="38">
        <f>J80+J119+J108+J102</f>
        <v>13715.89</v>
      </c>
      <c r="K120" s="38">
        <f>K80+K119+K108+K102</f>
        <v>14195.75</v>
      </c>
      <c r="L120" s="39" t="s">
        <v>26</v>
      </c>
      <c r="M120" s="40" t="s">
        <v>26</v>
      </c>
      <c r="N120" s="40" t="s">
        <v>26</v>
      </c>
      <c r="O120" s="40" t="s">
        <v>26</v>
      </c>
      <c r="P120" s="40" t="s">
        <v>26</v>
      </c>
      <c r="Q120" s="40" t="s">
        <v>26</v>
      </c>
      <c r="R120" s="40" t="s">
        <v>26</v>
      </c>
      <c r="S120" s="103"/>
    </row>
    <row r="121" spans="1:24" x14ac:dyDescent="0.2">
      <c r="A121" s="24" t="s">
        <v>17</v>
      </c>
      <c r="B121" s="243" t="s">
        <v>146</v>
      </c>
      <c r="C121" s="243"/>
      <c r="D121" s="243"/>
      <c r="E121" s="243"/>
      <c r="F121" s="243"/>
      <c r="G121" s="243"/>
      <c r="H121" s="243"/>
      <c r="I121" s="243"/>
      <c r="J121" s="243"/>
      <c r="K121" s="243"/>
      <c r="L121" s="243"/>
      <c r="M121" s="243"/>
      <c r="N121" s="243"/>
      <c r="O121" s="243"/>
      <c r="P121" s="243"/>
      <c r="Q121" s="243"/>
      <c r="R121" s="244"/>
      <c r="S121" s="103"/>
    </row>
    <row r="122" spans="1:24" ht="38.25" x14ac:dyDescent="0.2">
      <c r="A122" s="197" t="s">
        <v>17</v>
      </c>
      <c r="B122" s="261" t="s">
        <v>0</v>
      </c>
      <c r="C122" s="263" t="s">
        <v>233</v>
      </c>
      <c r="D122" s="263"/>
      <c r="E122" s="263"/>
      <c r="F122" s="265" t="s">
        <v>25</v>
      </c>
      <c r="G122" s="25"/>
      <c r="H122" s="25"/>
      <c r="I122" s="164"/>
      <c r="J122" s="25"/>
      <c r="K122" s="25"/>
      <c r="L122" s="256" t="s">
        <v>254</v>
      </c>
      <c r="M122" s="33" t="s">
        <v>79</v>
      </c>
      <c r="N122" s="33" t="s">
        <v>80</v>
      </c>
      <c r="O122" s="34" t="s">
        <v>18</v>
      </c>
      <c r="P122" s="77">
        <v>0.5</v>
      </c>
      <c r="Q122" s="77">
        <v>0.5</v>
      </c>
      <c r="R122" s="147">
        <v>0.5</v>
      </c>
      <c r="S122" s="103"/>
    </row>
    <row r="123" spans="1:24" ht="25.5" x14ac:dyDescent="0.2">
      <c r="A123" s="198"/>
      <c r="B123" s="262"/>
      <c r="C123" s="264"/>
      <c r="D123" s="264"/>
      <c r="E123" s="264"/>
      <c r="F123" s="265"/>
      <c r="G123" s="49"/>
      <c r="H123" s="49"/>
      <c r="I123" s="166"/>
      <c r="J123" s="49"/>
      <c r="K123" s="49"/>
      <c r="L123" s="257"/>
      <c r="M123" s="33" t="s">
        <v>81</v>
      </c>
      <c r="N123" s="33" t="s">
        <v>205</v>
      </c>
      <c r="O123" s="34" t="s">
        <v>18</v>
      </c>
      <c r="P123" s="147">
        <v>4</v>
      </c>
      <c r="Q123" s="147">
        <v>5</v>
      </c>
      <c r="R123" s="147">
        <v>5</v>
      </c>
      <c r="S123" s="103"/>
    </row>
    <row r="124" spans="1:24" x14ac:dyDescent="0.2">
      <c r="A124" s="198"/>
      <c r="B124" s="201" t="s">
        <v>0</v>
      </c>
      <c r="C124" s="302" t="s">
        <v>0</v>
      </c>
      <c r="D124" s="315" t="s">
        <v>299</v>
      </c>
      <c r="E124" s="316"/>
      <c r="F124" s="224" t="s">
        <v>114</v>
      </c>
      <c r="G124" s="206"/>
      <c r="H124" s="207"/>
      <c r="I124" s="207"/>
      <c r="J124" s="207"/>
      <c r="K124" s="220"/>
      <c r="L124" s="321" t="s">
        <v>255</v>
      </c>
      <c r="M124" s="35" t="s">
        <v>148</v>
      </c>
      <c r="N124" s="47" t="s">
        <v>82</v>
      </c>
      <c r="O124" s="4" t="s">
        <v>39</v>
      </c>
      <c r="P124" s="85">
        <v>2</v>
      </c>
      <c r="Q124" s="85">
        <v>1</v>
      </c>
      <c r="R124" s="85">
        <v>1</v>
      </c>
      <c r="S124" s="103"/>
      <c r="T124" s="312"/>
      <c r="U124" s="312"/>
      <c r="V124" s="312"/>
      <c r="W124" s="312"/>
      <c r="X124" s="312"/>
    </row>
    <row r="125" spans="1:24" x14ac:dyDescent="0.2">
      <c r="A125" s="198"/>
      <c r="B125" s="202"/>
      <c r="C125" s="303"/>
      <c r="D125" s="317"/>
      <c r="E125" s="318"/>
      <c r="F125" s="225"/>
      <c r="G125" s="208"/>
      <c r="H125" s="298"/>
      <c r="I125" s="298"/>
      <c r="J125" s="298"/>
      <c r="K125" s="277"/>
      <c r="L125" s="322"/>
      <c r="M125" s="35" t="s">
        <v>149</v>
      </c>
      <c r="N125" s="47" t="s">
        <v>84</v>
      </c>
      <c r="O125" s="4" t="s">
        <v>39</v>
      </c>
      <c r="P125" s="85">
        <v>37</v>
      </c>
      <c r="Q125" s="85">
        <v>39</v>
      </c>
      <c r="R125" s="85">
        <v>39</v>
      </c>
      <c r="S125" s="103"/>
      <c r="T125" s="74"/>
      <c r="U125" s="74"/>
      <c r="V125" s="74"/>
      <c r="W125" s="74"/>
      <c r="X125" s="74"/>
    </row>
    <row r="126" spans="1:24" ht="25.5" x14ac:dyDescent="0.2">
      <c r="A126" s="198"/>
      <c r="B126" s="202"/>
      <c r="C126" s="303"/>
      <c r="D126" s="317"/>
      <c r="E126" s="318"/>
      <c r="F126" s="225"/>
      <c r="G126" s="208"/>
      <c r="H126" s="298"/>
      <c r="I126" s="298"/>
      <c r="J126" s="298"/>
      <c r="K126" s="277"/>
      <c r="L126" s="322"/>
      <c r="M126" s="35" t="s">
        <v>206</v>
      </c>
      <c r="N126" s="35" t="s">
        <v>207</v>
      </c>
      <c r="O126" s="4" t="s">
        <v>19</v>
      </c>
      <c r="P126" s="85">
        <v>0</v>
      </c>
      <c r="Q126" s="85">
        <v>1500</v>
      </c>
      <c r="R126" s="85">
        <v>2500</v>
      </c>
      <c r="S126" s="103"/>
      <c r="T126" s="74"/>
      <c r="U126" s="74"/>
      <c r="V126" s="74"/>
      <c r="W126" s="74"/>
      <c r="X126" s="74"/>
    </row>
    <row r="127" spans="1:24" x14ac:dyDescent="0.2">
      <c r="A127" s="198"/>
      <c r="B127" s="202"/>
      <c r="C127" s="303"/>
      <c r="D127" s="317"/>
      <c r="E127" s="318"/>
      <c r="F127" s="225"/>
      <c r="G127" s="208"/>
      <c r="H127" s="298"/>
      <c r="I127" s="298"/>
      <c r="J127" s="298"/>
      <c r="K127" s="277"/>
      <c r="L127" s="158" t="s">
        <v>26</v>
      </c>
      <c r="M127" s="35" t="s">
        <v>292</v>
      </c>
      <c r="N127" s="192" t="s">
        <v>333</v>
      </c>
      <c r="O127" s="193" t="s">
        <v>18</v>
      </c>
      <c r="P127" s="153">
        <v>0</v>
      </c>
      <c r="Q127" s="153">
        <v>0</v>
      </c>
      <c r="R127" s="153">
        <v>100</v>
      </c>
      <c r="S127" s="103"/>
      <c r="T127" s="130"/>
      <c r="U127" s="130"/>
      <c r="V127" s="130"/>
      <c r="W127" s="130"/>
      <c r="X127" s="130"/>
    </row>
    <row r="128" spans="1:24" ht="25.5" x14ac:dyDescent="0.2">
      <c r="A128" s="198"/>
      <c r="B128" s="202"/>
      <c r="C128" s="304"/>
      <c r="D128" s="319"/>
      <c r="E128" s="320"/>
      <c r="F128" s="226"/>
      <c r="G128" s="210"/>
      <c r="H128" s="211"/>
      <c r="I128" s="211"/>
      <c r="J128" s="211"/>
      <c r="K128" s="221"/>
      <c r="L128" s="158" t="s">
        <v>26</v>
      </c>
      <c r="M128" s="35" t="s">
        <v>293</v>
      </c>
      <c r="N128" s="87" t="s">
        <v>294</v>
      </c>
      <c r="O128" s="72" t="s">
        <v>18</v>
      </c>
      <c r="P128" s="85">
        <v>0</v>
      </c>
      <c r="Q128" s="85">
        <v>10</v>
      </c>
      <c r="R128" s="85">
        <v>10</v>
      </c>
      <c r="S128" s="103"/>
      <c r="T128" s="130"/>
      <c r="U128" s="130"/>
      <c r="V128" s="130"/>
      <c r="W128" s="130"/>
      <c r="X128" s="130"/>
    </row>
    <row r="129" spans="1:24" x14ac:dyDescent="0.2">
      <c r="A129" s="198"/>
      <c r="B129" s="202"/>
      <c r="C129" s="200" t="s">
        <v>0</v>
      </c>
      <c r="D129" s="53">
        <v>188714469</v>
      </c>
      <c r="E129" s="54" t="s">
        <v>21</v>
      </c>
      <c r="F129" s="26" t="s">
        <v>26</v>
      </c>
      <c r="G129" s="8">
        <v>218.1</v>
      </c>
      <c r="H129" s="8"/>
      <c r="I129" s="161">
        <f>780</f>
        <v>780</v>
      </c>
      <c r="J129" s="8">
        <v>225.94</v>
      </c>
      <c r="K129" s="8">
        <v>248.54</v>
      </c>
      <c r="L129" s="27" t="s">
        <v>26</v>
      </c>
      <c r="M129" s="44"/>
      <c r="N129" s="45"/>
      <c r="O129" s="46"/>
      <c r="P129" s="50"/>
      <c r="Q129" s="50"/>
      <c r="R129" s="51"/>
      <c r="S129" s="103"/>
    </row>
    <row r="130" spans="1:24" x14ac:dyDescent="0.2">
      <c r="A130" s="198"/>
      <c r="B130" s="202"/>
      <c r="C130" s="200"/>
      <c r="D130" s="203" t="s">
        <v>29</v>
      </c>
      <c r="E130" s="204"/>
      <c r="F130" s="205"/>
      <c r="G130" s="28">
        <f t="shared" ref="G130:K130" si="26">SUM(G129:G129)</f>
        <v>218.1</v>
      </c>
      <c r="H130" s="28">
        <f t="shared" si="26"/>
        <v>0</v>
      </c>
      <c r="I130" s="162">
        <f t="shared" si="26"/>
        <v>780</v>
      </c>
      <c r="J130" s="28">
        <f t="shared" si="26"/>
        <v>225.94</v>
      </c>
      <c r="K130" s="28">
        <f t="shared" si="26"/>
        <v>248.54</v>
      </c>
      <c r="L130" s="13" t="s">
        <v>26</v>
      </c>
      <c r="M130" s="29" t="s">
        <v>26</v>
      </c>
      <c r="N130" s="29" t="s">
        <v>26</v>
      </c>
      <c r="O130" s="29" t="s">
        <v>26</v>
      </c>
      <c r="P130" s="29" t="s">
        <v>26</v>
      </c>
      <c r="Q130" s="29" t="s">
        <v>26</v>
      </c>
      <c r="R130" s="29" t="s">
        <v>26</v>
      </c>
      <c r="S130" s="104">
        <f>(I130-G130)/G130</f>
        <v>2.5763411279229711</v>
      </c>
    </row>
    <row r="131" spans="1:24" ht="25.5" x14ac:dyDescent="0.2">
      <c r="A131" s="198"/>
      <c r="B131" s="202"/>
      <c r="C131" s="60" t="s">
        <v>17</v>
      </c>
      <c r="D131" s="212" t="s">
        <v>300</v>
      </c>
      <c r="E131" s="213"/>
      <c r="F131" s="61" t="s">
        <v>28</v>
      </c>
      <c r="G131" s="206"/>
      <c r="H131" s="207"/>
      <c r="I131" s="207"/>
      <c r="J131" s="207"/>
      <c r="K131" s="207"/>
      <c r="L131" s="64" t="s">
        <v>26</v>
      </c>
      <c r="M131" s="35" t="s">
        <v>147</v>
      </c>
      <c r="N131" s="47" t="s">
        <v>83</v>
      </c>
      <c r="O131" s="4" t="s">
        <v>39</v>
      </c>
      <c r="P131" s="85">
        <v>120</v>
      </c>
      <c r="Q131" s="85">
        <v>120</v>
      </c>
      <c r="R131" s="85">
        <v>220</v>
      </c>
      <c r="S131" s="103"/>
      <c r="T131" s="312"/>
      <c r="U131" s="312"/>
      <c r="V131" s="312"/>
      <c r="W131" s="312"/>
      <c r="X131" s="312"/>
    </row>
    <row r="132" spans="1:24" x14ac:dyDescent="0.2">
      <c r="A132" s="198"/>
      <c r="B132" s="202"/>
      <c r="C132" s="200" t="s">
        <v>17</v>
      </c>
      <c r="D132" s="53">
        <v>188714469</v>
      </c>
      <c r="E132" s="54" t="s">
        <v>21</v>
      </c>
      <c r="F132" s="26" t="s">
        <v>26</v>
      </c>
      <c r="G132" s="8">
        <v>17.600000000000001</v>
      </c>
      <c r="H132" s="8"/>
      <c r="I132" s="161">
        <v>20</v>
      </c>
      <c r="J132" s="8">
        <v>20</v>
      </c>
      <c r="K132" s="8">
        <v>22</v>
      </c>
      <c r="L132" s="27" t="s">
        <v>26</v>
      </c>
      <c r="M132" s="44"/>
      <c r="N132" s="45"/>
      <c r="O132" s="46"/>
      <c r="P132" s="50"/>
      <c r="Q132" s="50"/>
      <c r="R132" s="51"/>
      <c r="S132" s="103"/>
    </row>
    <row r="133" spans="1:24" x14ac:dyDescent="0.2">
      <c r="A133" s="198"/>
      <c r="B133" s="202"/>
      <c r="C133" s="200"/>
      <c r="D133" s="203" t="s">
        <v>29</v>
      </c>
      <c r="E133" s="204"/>
      <c r="F133" s="205"/>
      <c r="G133" s="28">
        <f t="shared" ref="G133:K133" si="27">SUM(G132:G132)</f>
        <v>17.600000000000001</v>
      </c>
      <c r="H133" s="28">
        <f t="shared" si="27"/>
        <v>0</v>
      </c>
      <c r="I133" s="162">
        <f t="shared" si="27"/>
        <v>20</v>
      </c>
      <c r="J133" s="28">
        <f t="shared" si="27"/>
        <v>20</v>
      </c>
      <c r="K133" s="28">
        <f t="shared" si="27"/>
        <v>22</v>
      </c>
      <c r="L133" s="13" t="s">
        <v>26</v>
      </c>
      <c r="M133" s="29" t="s">
        <v>26</v>
      </c>
      <c r="N133" s="29" t="s">
        <v>26</v>
      </c>
      <c r="O133" s="29" t="s">
        <v>26</v>
      </c>
      <c r="P133" s="29" t="s">
        <v>26</v>
      </c>
      <c r="Q133" s="29" t="s">
        <v>26</v>
      </c>
      <c r="R133" s="29" t="s">
        <v>26</v>
      </c>
      <c r="S133" s="104">
        <f>(I133-G133)/G133</f>
        <v>0.13636363636363627</v>
      </c>
    </row>
    <row r="134" spans="1:24" x14ac:dyDescent="0.2">
      <c r="A134" s="198"/>
      <c r="B134" s="68" t="s">
        <v>0</v>
      </c>
      <c r="C134" s="313" t="s">
        <v>2</v>
      </c>
      <c r="D134" s="313"/>
      <c r="E134" s="313"/>
      <c r="F134" s="314"/>
      <c r="G134" s="89">
        <f>G130+G133</f>
        <v>235.7</v>
      </c>
      <c r="H134" s="89">
        <f>H130+H133</f>
        <v>0</v>
      </c>
      <c r="I134" s="167">
        <f>I130+I133</f>
        <v>800</v>
      </c>
      <c r="J134" s="89">
        <f>J130+J133</f>
        <v>245.94</v>
      </c>
      <c r="K134" s="89">
        <f>K130+K133</f>
        <v>270.53999999999996</v>
      </c>
      <c r="L134" s="31" t="s">
        <v>26</v>
      </c>
      <c r="M134" s="32" t="s">
        <v>26</v>
      </c>
      <c r="N134" s="32" t="s">
        <v>26</v>
      </c>
      <c r="O134" s="32" t="s">
        <v>26</v>
      </c>
      <c r="P134" s="32" t="s">
        <v>26</v>
      </c>
      <c r="Q134" s="32" t="s">
        <v>26</v>
      </c>
      <c r="R134" s="32" t="s">
        <v>26</v>
      </c>
      <c r="S134" s="103"/>
    </row>
    <row r="135" spans="1:24" ht="25.5" x14ac:dyDescent="0.2">
      <c r="A135" s="198"/>
      <c r="B135" s="63" t="s">
        <v>17</v>
      </c>
      <c r="C135" s="263" t="s">
        <v>85</v>
      </c>
      <c r="D135" s="263"/>
      <c r="E135" s="263"/>
      <c r="F135" s="75" t="s">
        <v>25</v>
      </c>
      <c r="G135" s="324"/>
      <c r="H135" s="325"/>
      <c r="I135" s="325"/>
      <c r="J135" s="325"/>
      <c r="K135" s="325"/>
      <c r="L135" s="76" t="s">
        <v>234</v>
      </c>
      <c r="M135" s="33" t="s">
        <v>152</v>
      </c>
      <c r="N135" s="33" t="s">
        <v>115</v>
      </c>
      <c r="O135" s="34" t="s">
        <v>18</v>
      </c>
      <c r="P135" s="77">
        <v>0.1</v>
      </c>
      <c r="Q135" s="77">
        <v>0.5</v>
      </c>
      <c r="R135" s="147">
        <v>0.5</v>
      </c>
      <c r="S135" s="103"/>
      <c r="T135" s="70"/>
      <c r="U135" s="70"/>
      <c r="V135" s="70"/>
      <c r="W135" s="70"/>
      <c r="X135" s="70"/>
    </row>
    <row r="136" spans="1:24" ht="25.5" x14ac:dyDescent="0.2">
      <c r="A136" s="198"/>
      <c r="B136" s="201" t="s">
        <v>17</v>
      </c>
      <c r="C136" s="302" t="s">
        <v>0</v>
      </c>
      <c r="D136" s="212" t="s">
        <v>301</v>
      </c>
      <c r="E136" s="213"/>
      <c r="F136" s="224" t="s">
        <v>28</v>
      </c>
      <c r="G136" s="206"/>
      <c r="H136" s="207"/>
      <c r="I136" s="207"/>
      <c r="J136" s="207"/>
      <c r="K136" s="207"/>
      <c r="L136" s="321" t="s">
        <v>26</v>
      </c>
      <c r="M136" s="35" t="s">
        <v>151</v>
      </c>
      <c r="N136" s="83" t="s">
        <v>236</v>
      </c>
      <c r="O136" s="72" t="s">
        <v>39</v>
      </c>
      <c r="P136" s="85">
        <v>10</v>
      </c>
      <c r="Q136" s="85">
        <v>11</v>
      </c>
      <c r="R136" s="85">
        <v>12</v>
      </c>
      <c r="S136" s="103"/>
      <c r="T136" s="312"/>
      <c r="U136" s="312"/>
      <c r="V136" s="312"/>
      <c r="W136" s="312"/>
      <c r="X136" s="312"/>
    </row>
    <row r="137" spans="1:24" x14ac:dyDescent="0.2">
      <c r="A137" s="198"/>
      <c r="B137" s="202"/>
      <c r="C137" s="303"/>
      <c r="D137" s="214"/>
      <c r="E137" s="215"/>
      <c r="F137" s="225"/>
      <c r="G137" s="208"/>
      <c r="H137" s="209"/>
      <c r="I137" s="209"/>
      <c r="J137" s="209"/>
      <c r="K137" s="209"/>
      <c r="L137" s="322"/>
      <c r="M137" s="35" t="s">
        <v>239</v>
      </c>
      <c r="N137" s="87" t="s">
        <v>216</v>
      </c>
      <c r="O137" s="72" t="s">
        <v>19</v>
      </c>
      <c r="P137" s="99">
        <v>1200</v>
      </c>
      <c r="Q137" s="99">
        <v>1300</v>
      </c>
      <c r="R137" s="135">
        <v>1400</v>
      </c>
      <c r="S137" s="103"/>
      <c r="T137" s="74"/>
      <c r="U137" s="74"/>
      <c r="V137" s="74"/>
      <c r="W137" s="74"/>
      <c r="X137" s="74"/>
    </row>
    <row r="138" spans="1:24" x14ac:dyDescent="0.2">
      <c r="A138" s="198"/>
      <c r="B138" s="202"/>
      <c r="C138" s="304"/>
      <c r="D138" s="222"/>
      <c r="E138" s="223"/>
      <c r="F138" s="226"/>
      <c r="G138" s="210"/>
      <c r="H138" s="211"/>
      <c r="I138" s="211"/>
      <c r="J138" s="211"/>
      <c r="K138" s="211"/>
      <c r="L138" s="323"/>
      <c r="M138" s="35" t="s">
        <v>248</v>
      </c>
      <c r="N138" s="87" t="s">
        <v>249</v>
      </c>
      <c r="O138" s="72" t="s">
        <v>39</v>
      </c>
      <c r="P138" s="99">
        <v>100</v>
      </c>
      <c r="Q138" s="99">
        <v>110</v>
      </c>
      <c r="R138" s="100">
        <v>120</v>
      </c>
      <c r="S138" s="103"/>
      <c r="T138" s="74"/>
      <c r="U138" s="74"/>
      <c r="V138" s="74"/>
      <c r="W138" s="74"/>
      <c r="X138" s="74"/>
    </row>
    <row r="139" spans="1:24" x14ac:dyDescent="0.2">
      <c r="A139" s="198"/>
      <c r="B139" s="202"/>
      <c r="C139" s="200" t="s">
        <v>0</v>
      </c>
      <c r="D139" s="53">
        <v>302415311</v>
      </c>
      <c r="E139" s="54" t="s">
        <v>21</v>
      </c>
      <c r="F139" s="26" t="s">
        <v>26</v>
      </c>
      <c r="G139" s="8">
        <v>119.5</v>
      </c>
      <c r="H139" s="8"/>
      <c r="I139" s="161">
        <v>141.9</v>
      </c>
      <c r="J139" s="8">
        <v>132.22</v>
      </c>
      <c r="K139" s="8">
        <v>145.44200000000001</v>
      </c>
      <c r="L139" s="27" t="s">
        <v>26</v>
      </c>
      <c r="M139" s="44"/>
      <c r="N139" s="45"/>
      <c r="O139" s="46"/>
      <c r="P139" s="50"/>
      <c r="Q139" s="50"/>
      <c r="R139" s="51"/>
      <c r="S139" s="103"/>
    </row>
    <row r="140" spans="1:24" x14ac:dyDescent="0.2">
      <c r="A140" s="198"/>
      <c r="B140" s="202"/>
      <c r="C140" s="200"/>
      <c r="D140" s="53">
        <v>302415311</v>
      </c>
      <c r="E140" s="54" t="s">
        <v>24</v>
      </c>
      <c r="F140" s="26" t="s">
        <v>26</v>
      </c>
      <c r="G140" s="8">
        <v>4.4000000000000004</v>
      </c>
      <c r="H140" s="8"/>
      <c r="I140" s="161">
        <v>8</v>
      </c>
      <c r="J140" s="8">
        <v>11</v>
      </c>
      <c r="K140" s="8">
        <v>12.1</v>
      </c>
      <c r="L140" s="27" t="s">
        <v>26</v>
      </c>
      <c r="M140" s="44"/>
      <c r="N140" s="45"/>
      <c r="O140" s="46"/>
      <c r="P140" s="50"/>
      <c r="Q140" s="50"/>
      <c r="R140" s="51"/>
      <c r="S140" s="103"/>
    </row>
    <row r="141" spans="1:24" x14ac:dyDescent="0.2">
      <c r="A141" s="198"/>
      <c r="B141" s="202"/>
      <c r="C141" s="200"/>
      <c r="D141" s="203" t="s">
        <v>29</v>
      </c>
      <c r="E141" s="204"/>
      <c r="F141" s="205"/>
      <c r="G141" s="28">
        <f>SUM(G139:G140)</f>
        <v>123.9</v>
      </c>
      <c r="H141" s="28">
        <f t="shared" ref="H141:K141" si="28">SUM(H139:H140)</f>
        <v>0</v>
      </c>
      <c r="I141" s="162">
        <f t="shared" si="28"/>
        <v>149.9</v>
      </c>
      <c r="J141" s="28">
        <f t="shared" si="28"/>
        <v>143.22</v>
      </c>
      <c r="K141" s="28">
        <f t="shared" si="28"/>
        <v>157.542</v>
      </c>
      <c r="L141" s="13" t="s">
        <v>26</v>
      </c>
      <c r="M141" s="29" t="s">
        <v>26</v>
      </c>
      <c r="N141" s="29" t="s">
        <v>26</v>
      </c>
      <c r="O141" s="29" t="s">
        <v>26</v>
      </c>
      <c r="P141" s="29" t="s">
        <v>26</v>
      </c>
      <c r="Q141" s="29" t="s">
        <v>26</v>
      </c>
      <c r="R141" s="29" t="s">
        <v>26</v>
      </c>
      <c r="S141" s="104">
        <f>(I141-G141)/G141</f>
        <v>0.20984665052461662</v>
      </c>
    </row>
    <row r="142" spans="1:24" ht="25.5" x14ac:dyDescent="0.2">
      <c r="A142" s="198"/>
      <c r="B142" s="202"/>
      <c r="C142" s="216" t="s">
        <v>17</v>
      </c>
      <c r="D142" s="212" t="s">
        <v>87</v>
      </c>
      <c r="E142" s="213"/>
      <c r="F142" s="224" t="s">
        <v>114</v>
      </c>
      <c r="G142" s="206"/>
      <c r="H142" s="207"/>
      <c r="I142" s="207"/>
      <c r="J142" s="207"/>
      <c r="K142" s="207"/>
      <c r="L142" s="321" t="s">
        <v>235</v>
      </c>
      <c r="M142" s="35" t="s">
        <v>150</v>
      </c>
      <c r="N142" s="47" t="s">
        <v>153</v>
      </c>
      <c r="O142" s="4" t="s">
        <v>39</v>
      </c>
      <c r="P142" s="85">
        <v>102</v>
      </c>
      <c r="Q142" s="85">
        <v>104</v>
      </c>
      <c r="R142" s="85">
        <v>105</v>
      </c>
      <c r="S142" s="103"/>
      <c r="T142" s="312"/>
      <c r="U142" s="312"/>
      <c r="V142" s="312"/>
      <c r="W142" s="312"/>
      <c r="X142" s="312"/>
    </row>
    <row r="143" spans="1:24" ht="25.5" x14ac:dyDescent="0.2">
      <c r="A143" s="198"/>
      <c r="B143" s="202"/>
      <c r="C143" s="270"/>
      <c r="D143" s="222"/>
      <c r="E143" s="223"/>
      <c r="F143" s="226"/>
      <c r="G143" s="210"/>
      <c r="H143" s="211"/>
      <c r="I143" s="211"/>
      <c r="J143" s="211"/>
      <c r="K143" s="211"/>
      <c r="L143" s="323"/>
      <c r="M143" s="35" t="s">
        <v>240</v>
      </c>
      <c r="N143" s="87" t="s">
        <v>217</v>
      </c>
      <c r="O143" s="72" t="s">
        <v>19</v>
      </c>
      <c r="P143" s="88">
        <v>25</v>
      </c>
      <c r="Q143" s="88">
        <v>27</v>
      </c>
      <c r="R143" s="88">
        <v>29</v>
      </c>
      <c r="S143" s="103"/>
      <c r="T143" s="74"/>
      <c r="U143" s="74"/>
      <c r="V143" s="74"/>
      <c r="W143" s="74"/>
      <c r="X143" s="74"/>
    </row>
    <row r="144" spans="1:24" x14ac:dyDescent="0.2">
      <c r="A144" s="198"/>
      <c r="B144" s="202"/>
      <c r="C144" s="200" t="s">
        <v>17</v>
      </c>
      <c r="D144" s="53">
        <v>302415311</v>
      </c>
      <c r="E144" s="54" t="s">
        <v>21</v>
      </c>
      <c r="F144" s="26" t="s">
        <v>26</v>
      </c>
      <c r="G144" s="8">
        <v>35.799999999999997</v>
      </c>
      <c r="H144" s="8"/>
      <c r="I144" s="161">
        <v>39.200000000000003</v>
      </c>
      <c r="J144" s="8">
        <v>39.799999999999997</v>
      </c>
      <c r="K144" s="8">
        <v>43.32</v>
      </c>
      <c r="L144" s="27" t="s">
        <v>26</v>
      </c>
      <c r="M144" s="44"/>
      <c r="N144" s="44"/>
      <c r="O144" s="44"/>
      <c r="P144" s="44"/>
      <c r="Q144" s="44"/>
      <c r="R144" s="44"/>
      <c r="S144" s="105"/>
    </row>
    <row r="145" spans="1:24" x14ac:dyDescent="0.2">
      <c r="A145" s="198"/>
      <c r="B145" s="202"/>
      <c r="C145" s="200"/>
      <c r="D145" s="203" t="s">
        <v>29</v>
      </c>
      <c r="E145" s="204"/>
      <c r="F145" s="205"/>
      <c r="G145" s="28">
        <f t="shared" ref="G145:K145" si="29">SUM(G144:G144)</f>
        <v>35.799999999999997</v>
      </c>
      <c r="H145" s="28">
        <f t="shared" si="29"/>
        <v>0</v>
      </c>
      <c r="I145" s="162">
        <f t="shared" si="29"/>
        <v>39.200000000000003</v>
      </c>
      <c r="J145" s="28">
        <f t="shared" si="29"/>
        <v>39.799999999999997</v>
      </c>
      <c r="K145" s="28">
        <f t="shared" si="29"/>
        <v>43.32</v>
      </c>
      <c r="L145" s="13" t="s">
        <v>26</v>
      </c>
      <c r="M145" s="29" t="s">
        <v>26</v>
      </c>
      <c r="N145" s="29" t="s">
        <v>26</v>
      </c>
      <c r="O145" s="29" t="s">
        <v>26</v>
      </c>
      <c r="P145" s="29" t="s">
        <v>26</v>
      </c>
      <c r="Q145" s="29" t="s">
        <v>26</v>
      </c>
      <c r="R145" s="29" t="s">
        <v>26</v>
      </c>
      <c r="S145" s="104">
        <f>(I145-G145)/G145</f>
        <v>9.4972067039106309E-2</v>
      </c>
    </row>
    <row r="146" spans="1:24" x14ac:dyDescent="0.2">
      <c r="A146" s="198"/>
      <c r="B146" s="69" t="s">
        <v>17</v>
      </c>
      <c r="C146" s="245" t="s">
        <v>2</v>
      </c>
      <c r="D146" s="245"/>
      <c r="E146" s="245"/>
      <c r="F146" s="249"/>
      <c r="G146" s="30">
        <f>G141+G145</f>
        <v>159.69999999999999</v>
      </c>
      <c r="H146" s="30">
        <f t="shared" ref="H146:K146" si="30">H141+H145</f>
        <v>0</v>
      </c>
      <c r="I146" s="163">
        <f t="shared" si="30"/>
        <v>189.10000000000002</v>
      </c>
      <c r="J146" s="30">
        <f t="shared" si="30"/>
        <v>183.01999999999998</v>
      </c>
      <c r="K146" s="30">
        <f t="shared" si="30"/>
        <v>200.86199999999999</v>
      </c>
      <c r="L146" s="31" t="s">
        <v>26</v>
      </c>
      <c r="M146" s="32" t="s">
        <v>26</v>
      </c>
      <c r="N146" s="32" t="s">
        <v>26</v>
      </c>
      <c r="O146" s="32" t="s">
        <v>26</v>
      </c>
      <c r="P146" s="32" t="s">
        <v>26</v>
      </c>
      <c r="Q146" s="32" t="s">
        <v>26</v>
      </c>
      <c r="R146" s="32" t="s">
        <v>26</v>
      </c>
      <c r="S146" s="103"/>
    </row>
    <row r="147" spans="1:24" x14ac:dyDescent="0.2">
      <c r="A147" s="37" t="s">
        <v>17</v>
      </c>
      <c r="B147" s="241" t="s">
        <v>11</v>
      </c>
      <c r="C147" s="242"/>
      <c r="D147" s="242"/>
      <c r="E147" s="242"/>
      <c r="F147" s="242"/>
      <c r="G147" s="38">
        <f>G134+G146</f>
        <v>395.4</v>
      </c>
      <c r="H147" s="38">
        <f t="shared" ref="H147:K147" si="31">H134+H146</f>
        <v>0</v>
      </c>
      <c r="I147" s="165">
        <f t="shared" si="31"/>
        <v>989.1</v>
      </c>
      <c r="J147" s="38">
        <f t="shared" si="31"/>
        <v>428.96</v>
      </c>
      <c r="K147" s="38">
        <f t="shared" si="31"/>
        <v>471.40199999999993</v>
      </c>
      <c r="L147" s="39" t="s">
        <v>26</v>
      </c>
      <c r="M147" s="40" t="s">
        <v>26</v>
      </c>
      <c r="N147" s="40" t="s">
        <v>26</v>
      </c>
      <c r="O147" s="40" t="s">
        <v>26</v>
      </c>
      <c r="P147" s="40" t="s">
        <v>26</v>
      </c>
      <c r="Q147" s="40" t="s">
        <v>26</v>
      </c>
      <c r="R147" s="40" t="s">
        <v>26</v>
      </c>
      <c r="S147" s="103"/>
    </row>
    <row r="148" spans="1:24" x14ac:dyDescent="0.2">
      <c r="A148" s="24" t="s">
        <v>34</v>
      </c>
      <c r="B148" s="243" t="s">
        <v>204</v>
      </c>
      <c r="C148" s="243"/>
      <c r="D148" s="243"/>
      <c r="E148" s="243"/>
      <c r="F148" s="243"/>
      <c r="G148" s="243"/>
      <c r="H148" s="243"/>
      <c r="I148" s="243"/>
      <c r="J148" s="243"/>
      <c r="K148" s="243"/>
      <c r="L148" s="243"/>
      <c r="M148" s="243"/>
      <c r="N148" s="243"/>
      <c r="O148" s="243"/>
      <c r="P148" s="243"/>
      <c r="Q148" s="243"/>
      <c r="R148" s="244"/>
      <c r="S148" s="103"/>
    </row>
    <row r="149" spans="1:24" x14ac:dyDescent="0.2">
      <c r="A149" s="197" t="s">
        <v>34</v>
      </c>
      <c r="B149" s="48" t="s">
        <v>0</v>
      </c>
      <c r="C149" s="263" t="s">
        <v>90</v>
      </c>
      <c r="D149" s="263"/>
      <c r="E149" s="263"/>
      <c r="F149" s="75" t="s">
        <v>25</v>
      </c>
      <c r="G149" s="25"/>
      <c r="H149" s="25"/>
      <c r="I149" s="164"/>
      <c r="J149" s="25"/>
      <c r="K149" s="25"/>
      <c r="L149" s="76" t="s">
        <v>154</v>
      </c>
      <c r="M149" s="33" t="s">
        <v>86</v>
      </c>
      <c r="N149" s="33" t="s">
        <v>155</v>
      </c>
      <c r="O149" s="34" t="s">
        <v>39</v>
      </c>
      <c r="P149" s="77">
        <v>15</v>
      </c>
      <c r="Q149" s="77">
        <v>15</v>
      </c>
      <c r="R149" s="77">
        <v>15</v>
      </c>
      <c r="S149" s="103"/>
    </row>
    <row r="150" spans="1:24" ht="25.5" x14ac:dyDescent="0.2">
      <c r="A150" s="198"/>
      <c r="B150" s="201" t="s">
        <v>0</v>
      </c>
      <c r="C150" s="62" t="s">
        <v>0</v>
      </c>
      <c r="D150" s="212" t="s">
        <v>89</v>
      </c>
      <c r="E150" s="213"/>
      <c r="F150" s="61" t="s">
        <v>114</v>
      </c>
      <c r="G150" s="206"/>
      <c r="H150" s="207"/>
      <c r="I150" s="207"/>
      <c r="J150" s="207"/>
      <c r="K150" s="207"/>
      <c r="L150" s="64" t="s">
        <v>154</v>
      </c>
      <c r="M150" s="35" t="s">
        <v>286</v>
      </c>
      <c r="N150" s="47" t="s">
        <v>92</v>
      </c>
      <c r="O150" s="4" t="s">
        <v>19</v>
      </c>
      <c r="P150" s="85">
        <v>1</v>
      </c>
      <c r="Q150" s="85">
        <v>1</v>
      </c>
      <c r="R150" s="85">
        <v>1</v>
      </c>
      <c r="S150" s="103"/>
      <c r="T150" s="311"/>
      <c r="U150" s="311"/>
      <c r="V150" s="311"/>
      <c r="W150" s="311"/>
      <c r="X150" s="311"/>
    </row>
    <row r="151" spans="1:24" x14ac:dyDescent="0.2">
      <c r="A151" s="198"/>
      <c r="B151" s="202"/>
      <c r="C151" s="200" t="s">
        <v>0</v>
      </c>
      <c r="D151" s="53">
        <v>188714469</v>
      </c>
      <c r="E151" s="54" t="s">
        <v>21</v>
      </c>
      <c r="F151" s="26" t="s">
        <v>26</v>
      </c>
      <c r="G151" s="8">
        <v>124.1</v>
      </c>
      <c r="H151" s="8"/>
      <c r="I151" s="161">
        <v>130.6</v>
      </c>
      <c r="J151" s="8">
        <v>143.69</v>
      </c>
      <c r="K151" s="8">
        <v>158.06</v>
      </c>
      <c r="L151" s="27" t="s">
        <v>26</v>
      </c>
      <c r="M151" s="44"/>
      <c r="N151" s="45"/>
      <c r="O151" s="46"/>
      <c r="P151" s="50"/>
      <c r="Q151" s="50"/>
      <c r="R151" s="51"/>
      <c r="S151" s="103"/>
    </row>
    <row r="152" spans="1:24" x14ac:dyDescent="0.2">
      <c r="A152" s="198"/>
      <c r="B152" s="202"/>
      <c r="C152" s="200"/>
      <c r="D152" s="53">
        <v>188714469</v>
      </c>
      <c r="E152" s="36" t="s">
        <v>284</v>
      </c>
      <c r="F152" s="125" t="s">
        <v>26</v>
      </c>
      <c r="G152" s="8">
        <v>5.3</v>
      </c>
      <c r="H152" s="8"/>
      <c r="I152" s="161">
        <v>5.9</v>
      </c>
      <c r="J152" s="8">
        <v>6.4</v>
      </c>
      <c r="K152" s="8">
        <v>7</v>
      </c>
      <c r="L152" s="27"/>
      <c r="M152" s="44"/>
      <c r="N152" s="45"/>
      <c r="O152" s="46"/>
      <c r="P152" s="50"/>
      <c r="Q152" s="50"/>
      <c r="R152" s="51"/>
      <c r="S152" s="103"/>
    </row>
    <row r="153" spans="1:24" x14ac:dyDescent="0.2">
      <c r="A153" s="198"/>
      <c r="B153" s="202"/>
      <c r="C153" s="200"/>
      <c r="D153" s="204" t="s">
        <v>29</v>
      </c>
      <c r="E153" s="204"/>
      <c r="F153" s="205"/>
      <c r="G153" s="28">
        <f>SUM(G151:G152)</f>
        <v>129.4</v>
      </c>
      <c r="H153" s="28">
        <f t="shared" ref="H153:K153" si="32">SUM(H151:H152)</f>
        <v>0</v>
      </c>
      <c r="I153" s="28">
        <f t="shared" si="32"/>
        <v>136.5</v>
      </c>
      <c r="J153" s="28">
        <f t="shared" si="32"/>
        <v>150.09</v>
      </c>
      <c r="K153" s="28">
        <f t="shared" si="32"/>
        <v>165.06</v>
      </c>
      <c r="L153" s="13" t="s">
        <v>26</v>
      </c>
      <c r="M153" s="29" t="s">
        <v>26</v>
      </c>
      <c r="N153" s="29" t="s">
        <v>26</v>
      </c>
      <c r="O153" s="29" t="s">
        <v>26</v>
      </c>
      <c r="P153" s="29" t="s">
        <v>26</v>
      </c>
      <c r="Q153" s="29" t="s">
        <v>26</v>
      </c>
      <c r="R153" s="29" t="s">
        <v>26</v>
      </c>
      <c r="S153" s="104">
        <f>(I153-G153)/G153</f>
        <v>5.4868624420401808E-2</v>
      </c>
    </row>
    <row r="154" spans="1:24" x14ac:dyDescent="0.2">
      <c r="A154" s="198"/>
      <c r="B154" s="68" t="s">
        <v>0</v>
      </c>
      <c r="C154" s="245" t="s">
        <v>2</v>
      </c>
      <c r="D154" s="245"/>
      <c r="E154" s="245"/>
      <c r="F154" s="249"/>
      <c r="G154" s="30">
        <f>G153</f>
        <v>129.4</v>
      </c>
      <c r="H154" s="30">
        <f t="shared" ref="H154:K155" si="33">H153</f>
        <v>0</v>
      </c>
      <c r="I154" s="163">
        <f t="shared" si="33"/>
        <v>136.5</v>
      </c>
      <c r="J154" s="30">
        <f t="shared" si="33"/>
        <v>150.09</v>
      </c>
      <c r="K154" s="30">
        <f t="shared" si="33"/>
        <v>165.06</v>
      </c>
      <c r="L154" s="31" t="s">
        <v>26</v>
      </c>
      <c r="M154" s="32" t="s">
        <v>26</v>
      </c>
      <c r="N154" s="32" t="s">
        <v>26</v>
      </c>
      <c r="O154" s="32" t="s">
        <v>26</v>
      </c>
      <c r="P154" s="32" t="s">
        <v>26</v>
      </c>
      <c r="Q154" s="32" t="s">
        <v>26</v>
      </c>
      <c r="R154" s="32" t="s">
        <v>26</v>
      </c>
      <c r="S154" s="103"/>
    </row>
    <row r="155" spans="1:24" x14ac:dyDescent="0.2">
      <c r="A155" s="37" t="s">
        <v>34</v>
      </c>
      <c r="B155" s="241" t="s">
        <v>11</v>
      </c>
      <c r="C155" s="242"/>
      <c r="D155" s="242"/>
      <c r="E155" s="242"/>
      <c r="F155" s="242"/>
      <c r="G155" s="38">
        <f>G154</f>
        <v>129.4</v>
      </c>
      <c r="H155" s="38">
        <f t="shared" si="33"/>
        <v>0</v>
      </c>
      <c r="I155" s="165">
        <f t="shared" si="33"/>
        <v>136.5</v>
      </c>
      <c r="J155" s="38">
        <f t="shared" si="33"/>
        <v>150.09</v>
      </c>
      <c r="K155" s="38">
        <f t="shared" si="33"/>
        <v>165.06</v>
      </c>
      <c r="L155" s="39" t="s">
        <v>26</v>
      </c>
      <c r="M155" s="40" t="s">
        <v>26</v>
      </c>
      <c r="N155" s="40" t="s">
        <v>26</v>
      </c>
      <c r="O155" s="40" t="s">
        <v>26</v>
      </c>
      <c r="P155" s="40" t="s">
        <v>26</v>
      </c>
      <c r="Q155" s="40" t="s">
        <v>26</v>
      </c>
      <c r="R155" s="40" t="s">
        <v>26</v>
      </c>
      <c r="S155" s="103"/>
    </row>
    <row r="156" spans="1:24" x14ac:dyDescent="0.2">
      <c r="A156" s="24" t="s">
        <v>35</v>
      </c>
      <c r="B156" s="243" t="s">
        <v>93</v>
      </c>
      <c r="C156" s="243"/>
      <c r="D156" s="243"/>
      <c r="E156" s="243"/>
      <c r="F156" s="243"/>
      <c r="G156" s="243"/>
      <c r="H156" s="243"/>
      <c r="I156" s="243"/>
      <c r="J156" s="243"/>
      <c r="K156" s="243"/>
      <c r="L156" s="243"/>
      <c r="M156" s="243"/>
      <c r="N156" s="243"/>
      <c r="O156" s="243"/>
      <c r="P156" s="243"/>
      <c r="Q156" s="243"/>
      <c r="R156" s="244"/>
      <c r="S156" s="103"/>
    </row>
    <row r="157" spans="1:24" ht="25.5" x14ac:dyDescent="0.2">
      <c r="A157" s="197" t="s">
        <v>35</v>
      </c>
      <c r="B157" s="261" t="s">
        <v>0</v>
      </c>
      <c r="C157" s="263" t="s">
        <v>94</v>
      </c>
      <c r="D157" s="263"/>
      <c r="E157" s="330"/>
      <c r="F157" s="256" t="s">
        <v>108</v>
      </c>
      <c r="G157" s="278"/>
      <c r="H157" s="279"/>
      <c r="I157" s="279"/>
      <c r="J157" s="279"/>
      <c r="K157" s="279"/>
      <c r="L157" s="256" t="s">
        <v>140</v>
      </c>
      <c r="M157" s="33" t="s">
        <v>88</v>
      </c>
      <c r="N157" s="67" t="s">
        <v>158</v>
      </c>
      <c r="O157" s="34" t="s">
        <v>18</v>
      </c>
      <c r="P157" s="77">
        <v>80</v>
      </c>
      <c r="Q157" s="77">
        <v>80</v>
      </c>
      <c r="R157" s="147">
        <v>80</v>
      </c>
      <c r="S157" s="332"/>
      <c r="T157" s="56"/>
      <c r="U157" s="56"/>
      <c r="V157" s="56"/>
      <c r="W157" s="56"/>
      <c r="X157" s="56"/>
    </row>
    <row r="158" spans="1:24" x14ac:dyDescent="0.2">
      <c r="A158" s="198"/>
      <c r="B158" s="331"/>
      <c r="C158" s="294"/>
      <c r="D158" s="294"/>
      <c r="E158" s="295"/>
      <c r="F158" s="283"/>
      <c r="G158" s="326"/>
      <c r="H158" s="327"/>
      <c r="I158" s="327"/>
      <c r="J158" s="327"/>
      <c r="K158" s="327"/>
      <c r="L158" s="283"/>
      <c r="M158" s="33" t="s">
        <v>156</v>
      </c>
      <c r="N158" s="78" t="s">
        <v>203</v>
      </c>
      <c r="O158" s="34" t="s">
        <v>18</v>
      </c>
      <c r="P158" s="77">
        <v>100</v>
      </c>
      <c r="Q158" s="77">
        <v>100</v>
      </c>
      <c r="R158" s="147">
        <v>100</v>
      </c>
      <c r="S158" s="334"/>
      <c r="T158" s="56"/>
      <c r="U158" s="56"/>
      <c r="V158" s="56"/>
      <c r="W158" s="56"/>
      <c r="X158" s="56"/>
    </row>
    <row r="159" spans="1:24" ht="13.5" x14ac:dyDescent="0.2">
      <c r="A159" s="198"/>
      <c r="B159" s="201" t="s">
        <v>0</v>
      </c>
      <c r="C159" s="62" t="s">
        <v>0</v>
      </c>
      <c r="D159" s="212" t="s">
        <v>302</v>
      </c>
      <c r="E159" s="213"/>
      <c r="F159" s="61" t="s">
        <v>28</v>
      </c>
      <c r="G159" s="206"/>
      <c r="H159" s="207"/>
      <c r="I159" s="207"/>
      <c r="J159" s="207"/>
      <c r="K159" s="207"/>
      <c r="L159" s="64" t="s">
        <v>26</v>
      </c>
      <c r="M159" s="35" t="s">
        <v>157</v>
      </c>
      <c r="N159" s="92" t="s">
        <v>96</v>
      </c>
      <c r="O159" s="4" t="s">
        <v>19</v>
      </c>
      <c r="P159" s="85">
        <v>2</v>
      </c>
      <c r="Q159" s="85">
        <v>2</v>
      </c>
      <c r="R159" s="85">
        <v>2</v>
      </c>
      <c r="S159" s="103"/>
      <c r="T159" s="56"/>
      <c r="U159" s="56"/>
      <c r="V159" s="56"/>
      <c r="W159" s="56"/>
      <c r="X159" s="56"/>
    </row>
    <row r="160" spans="1:24" x14ac:dyDescent="0.2">
      <c r="A160" s="198"/>
      <c r="B160" s="202"/>
      <c r="C160" s="200" t="s">
        <v>0</v>
      </c>
      <c r="D160" s="90">
        <v>188714469</v>
      </c>
      <c r="E160" s="91" t="s">
        <v>21</v>
      </c>
      <c r="F160" s="26" t="s">
        <v>26</v>
      </c>
      <c r="G160" s="8">
        <v>50</v>
      </c>
      <c r="H160" s="8"/>
      <c r="I160" s="161">
        <v>55</v>
      </c>
      <c r="J160" s="8">
        <v>70</v>
      </c>
      <c r="K160" s="8">
        <v>75</v>
      </c>
      <c r="L160" s="27" t="s">
        <v>26</v>
      </c>
      <c r="M160" s="44"/>
      <c r="N160" s="45"/>
      <c r="O160" s="46"/>
      <c r="P160" s="50"/>
      <c r="Q160" s="50"/>
      <c r="R160" s="51"/>
      <c r="S160" s="103"/>
    </row>
    <row r="161" spans="1:24" x14ac:dyDescent="0.2">
      <c r="A161" s="198"/>
      <c r="B161" s="202"/>
      <c r="C161" s="200"/>
      <c r="D161" s="203" t="s">
        <v>29</v>
      </c>
      <c r="E161" s="204"/>
      <c r="F161" s="205"/>
      <c r="G161" s="28">
        <f>SUM(G160:G160)</f>
        <v>50</v>
      </c>
      <c r="H161" s="28">
        <f t="shared" ref="H161" si="34">SUM(H160:H160)</f>
        <v>0</v>
      </c>
      <c r="I161" s="162">
        <f t="shared" ref="I161" si="35">SUM(I160:I160)</f>
        <v>55</v>
      </c>
      <c r="J161" s="28">
        <f t="shared" ref="J161" si="36">SUM(J160:J160)</f>
        <v>70</v>
      </c>
      <c r="K161" s="28">
        <f t="shared" ref="K161" si="37">SUM(K160:K160)</f>
        <v>75</v>
      </c>
      <c r="L161" s="13" t="s">
        <v>26</v>
      </c>
      <c r="M161" s="29" t="s">
        <v>26</v>
      </c>
      <c r="N161" s="29" t="s">
        <v>26</v>
      </c>
      <c r="O161" s="29" t="s">
        <v>26</v>
      </c>
      <c r="P161" s="29" t="s">
        <v>26</v>
      </c>
      <c r="Q161" s="29" t="s">
        <v>26</v>
      </c>
      <c r="R161" s="29" t="s">
        <v>26</v>
      </c>
      <c r="S161" s="104">
        <f>(I161-G161)/G161</f>
        <v>0.1</v>
      </c>
    </row>
    <row r="162" spans="1:24" x14ac:dyDescent="0.2">
      <c r="A162" s="198"/>
      <c r="B162" s="68" t="s">
        <v>0</v>
      </c>
      <c r="C162" s="245" t="s">
        <v>2</v>
      </c>
      <c r="D162" s="245"/>
      <c r="E162" s="245"/>
      <c r="F162" s="249"/>
      <c r="G162" s="30">
        <f>G161</f>
        <v>50</v>
      </c>
      <c r="H162" s="30">
        <f t="shared" ref="H162:H163" si="38">H161</f>
        <v>0</v>
      </c>
      <c r="I162" s="163">
        <f t="shared" ref="I162:I163" si="39">I161</f>
        <v>55</v>
      </c>
      <c r="J162" s="30">
        <f t="shared" ref="J162:J163" si="40">J161</f>
        <v>70</v>
      </c>
      <c r="K162" s="30">
        <f t="shared" ref="K162:K163" si="41">K161</f>
        <v>75</v>
      </c>
      <c r="L162" s="31" t="s">
        <v>26</v>
      </c>
      <c r="M162" s="32" t="s">
        <v>26</v>
      </c>
      <c r="N162" s="32" t="s">
        <v>26</v>
      </c>
      <c r="O162" s="32" t="s">
        <v>26</v>
      </c>
      <c r="P162" s="32" t="s">
        <v>26</v>
      </c>
      <c r="Q162" s="32" t="s">
        <v>26</v>
      </c>
      <c r="R162" s="32" t="s">
        <v>26</v>
      </c>
      <c r="S162" s="103"/>
    </row>
    <row r="163" spans="1:24" x14ac:dyDescent="0.2">
      <c r="A163" s="37" t="s">
        <v>35</v>
      </c>
      <c r="B163" s="241" t="s">
        <v>11</v>
      </c>
      <c r="C163" s="242"/>
      <c r="D163" s="242"/>
      <c r="E163" s="242"/>
      <c r="F163" s="242"/>
      <c r="G163" s="38">
        <f>G162</f>
        <v>50</v>
      </c>
      <c r="H163" s="38">
        <f t="shared" si="38"/>
        <v>0</v>
      </c>
      <c r="I163" s="165">
        <f t="shared" si="39"/>
        <v>55</v>
      </c>
      <c r="J163" s="38">
        <f t="shared" si="40"/>
        <v>70</v>
      </c>
      <c r="K163" s="38">
        <f t="shared" si="41"/>
        <v>75</v>
      </c>
      <c r="L163" s="39" t="s">
        <v>26</v>
      </c>
      <c r="M163" s="40" t="s">
        <v>26</v>
      </c>
      <c r="N163" s="40" t="s">
        <v>26</v>
      </c>
      <c r="O163" s="40" t="s">
        <v>26</v>
      </c>
      <c r="P163" s="40" t="s">
        <v>26</v>
      </c>
      <c r="Q163" s="40" t="s">
        <v>26</v>
      </c>
      <c r="R163" s="40" t="s">
        <v>26</v>
      </c>
      <c r="S163" s="103"/>
    </row>
    <row r="164" spans="1:24" x14ac:dyDescent="0.2">
      <c r="A164" s="24" t="s">
        <v>36</v>
      </c>
      <c r="B164" s="243" t="s">
        <v>97</v>
      </c>
      <c r="C164" s="243"/>
      <c r="D164" s="243"/>
      <c r="E164" s="243"/>
      <c r="F164" s="243"/>
      <c r="G164" s="243"/>
      <c r="H164" s="243"/>
      <c r="I164" s="243"/>
      <c r="J164" s="243"/>
      <c r="K164" s="243"/>
      <c r="L164" s="243"/>
      <c r="M164" s="243"/>
      <c r="N164" s="243"/>
      <c r="O164" s="243"/>
      <c r="P164" s="243"/>
      <c r="Q164" s="243"/>
      <c r="R164" s="244"/>
      <c r="S164" s="103"/>
    </row>
    <row r="165" spans="1:24" ht="25.5" x14ac:dyDescent="0.2">
      <c r="A165" s="197" t="s">
        <v>36</v>
      </c>
      <c r="B165" s="48" t="s">
        <v>0</v>
      </c>
      <c r="C165" s="263" t="s">
        <v>98</v>
      </c>
      <c r="D165" s="263"/>
      <c r="E165" s="263"/>
      <c r="F165" s="75" t="s">
        <v>108</v>
      </c>
      <c r="G165" s="328"/>
      <c r="H165" s="329"/>
      <c r="I165" s="329"/>
      <c r="J165" s="329"/>
      <c r="K165" s="329"/>
      <c r="L165" s="76" t="s">
        <v>26</v>
      </c>
      <c r="M165" s="33" t="s">
        <v>91</v>
      </c>
      <c r="N165" s="33" t="s">
        <v>113</v>
      </c>
      <c r="O165" s="34" t="s">
        <v>19</v>
      </c>
      <c r="P165" s="77">
        <v>1</v>
      </c>
      <c r="Q165" s="77">
        <v>1</v>
      </c>
      <c r="R165" s="147">
        <v>1</v>
      </c>
      <c r="S165" s="103"/>
      <c r="T165" s="56"/>
      <c r="U165" s="56"/>
      <c r="V165" s="56"/>
      <c r="W165" s="56"/>
      <c r="X165" s="56"/>
    </row>
    <row r="166" spans="1:24" ht="25.5" x14ac:dyDescent="0.2">
      <c r="A166" s="198"/>
      <c r="B166" s="201" t="s">
        <v>0</v>
      </c>
      <c r="C166" s="216" t="s">
        <v>0</v>
      </c>
      <c r="D166" s="212" t="s">
        <v>303</v>
      </c>
      <c r="E166" s="213"/>
      <c r="F166" s="224" t="s">
        <v>28</v>
      </c>
      <c r="G166" s="206"/>
      <c r="H166" s="207"/>
      <c r="I166" s="207"/>
      <c r="J166" s="207"/>
      <c r="K166" s="207"/>
      <c r="L166" s="321" t="s">
        <v>26</v>
      </c>
      <c r="M166" s="35" t="s">
        <v>159</v>
      </c>
      <c r="N166" s="92" t="s">
        <v>99</v>
      </c>
      <c r="O166" s="4" t="s">
        <v>19</v>
      </c>
      <c r="P166" s="85">
        <v>20</v>
      </c>
      <c r="Q166" s="85">
        <v>20</v>
      </c>
      <c r="R166" s="85">
        <v>20</v>
      </c>
      <c r="S166" s="332"/>
      <c r="T166" s="56"/>
      <c r="U166" s="56"/>
      <c r="V166" s="56"/>
      <c r="W166" s="56"/>
      <c r="X166" s="56"/>
    </row>
    <row r="167" spans="1:24" ht="25.5" x14ac:dyDescent="0.2">
      <c r="A167" s="198"/>
      <c r="B167" s="202"/>
      <c r="C167" s="217"/>
      <c r="D167" s="214"/>
      <c r="E167" s="215"/>
      <c r="F167" s="225"/>
      <c r="G167" s="208"/>
      <c r="H167" s="209"/>
      <c r="I167" s="209"/>
      <c r="J167" s="209"/>
      <c r="K167" s="209"/>
      <c r="L167" s="322"/>
      <c r="M167" s="35" t="s">
        <v>220</v>
      </c>
      <c r="N167" s="95" t="s">
        <v>213</v>
      </c>
      <c r="O167" s="72" t="s">
        <v>19</v>
      </c>
      <c r="P167" s="85">
        <v>25</v>
      </c>
      <c r="Q167" s="85">
        <v>25</v>
      </c>
      <c r="R167" s="85">
        <v>25</v>
      </c>
      <c r="S167" s="333"/>
      <c r="T167" s="56"/>
      <c r="U167" s="56"/>
      <c r="V167" s="56"/>
      <c r="W167" s="56"/>
      <c r="X167" s="56"/>
    </row>
    <row r="168" spans="1:24" ht="38.25" x14ac:dyDescent="0.2">
      <c r="A168" s="198"/>
      <c r="B168" s="202"/>
      <c r="C168" s="217"/>
      <c r="D168" s="214"/>
      <c r="E168" s="215"/>
      <c r="F168" s="225"/>
      <c r="G168" s="208"/>
      <c r="H168" s="209"/>
      <c r="I168" s="209"/>
      <c r="J168" s="209"/>
      <c r="K168" s="209"/>
      <c r="L168" s="322"/>
      <c r="M168" s="35" t="s">
        <v>221</v>
      </c>
      <c r="N168" s="47" t="s">
        <v>214</v>
      </c>
      <c r="O168" s="72" t="s">
        <v>19</v>
      </c>
      <c r="P168" s="85">
        <v>25</v>
      </c>
      <c r="Q168" s="85">
        <v>25</v>
      </c>
      <c r="R168" s="85">
        <v>25</v>
      </c>
      <c r="S168" s="333"/>
      <c r="T168" s="56"/>
      <c r="U168" s="56"/>
      <c r="V168" s="56"/>
      <c r="W168" s="56"/>
      <c r="X168" s="56"/>
    </row>
    <row r="169" spans="1:24" ht="25.5" x14ac:dyDescent="0.2">
      <c r="A169" s="198"/>
      <c r="B169" s="202"/>
      <c r="C169" s="270"/>
      <c r="D169" s="222"/>
      <c r="E169" s="223"/>
      <c r="F169" s="226"/>
      <c r="G169" s="210"/>
      <c r="H169" s="211"/>
      <c r="I169" s="211"/>
      <c r="J169" s="211"/>
      <c r="K169" s="211"/>
      <c r="L169" s="323"/>
      <c r="M169" s="35" t="s">
        <v>237</v>
      </c>
      <c r="N169" s="87" t="s">
        <v>238</v>
      </c>
      <c r="O169" s="72" t="s">
        <v>19</v>
      </c>
      <c r="P169" s="96">
        <v>30</v>
      </c>
      <c r="Q169" s="96">
        <v>30</v>
      </c>
      <c r="R169" s="97">
        <v>30</v>
      </c>
      <c r="S169" s="334"/>
      <c r="T169" s="56"/>
      <c r="U169" s="56"/>
      <c r="V169" s="56"/>
      <c r="W169" s="56"/>
      <c r="X169" s="56"/>
    </row>
    <row r="170" spans="1:24" x14ac:dyDescent="0.2">
      <c r="A170" s="198"/>
      <c r="B170" s="202"/>
      <c r="C170" s="200" t="s">
        <v>0</v>
      </c>
      <c r="D170" s="53">
        <v>188714469</v>
      </c>
      <c r="E170" s="54" t="s">
        <v>21</v>
      </c>
      <c r="F170" s="26" t="s">
        <v>26</v>
      </c>
      <c r="G170" s="8">
        <v>4</v>
      </c>
      <c r="H170" s="8"/>
      <c r="I170" s="161">
        <v>4</v>
      </c>
      <c r="J170" s="8">
        <v>4</v>
      </c>
      <c r="K170" s="8">
        <v>4</v>
      </c>
      <c r="L170" s="13" t="s">
        <v>26</v>
      </c>
      <c r="M170" s="44"/>
      <c r="N170" s="45"/>
      <c r="O170" s="46"/>
      <c r="P170" s="50"/>
      <c r="Q170" s="50"/>
      <c r="R170" s="51"/>
      <c r="S170" s="103"/>
    </row>
    <row r="171" spans="1:24" x14ac:dyDescent="0.2">
      <c r="A171" s="198"/>
      <c r="B171" s="202"/>
      <c r="C171" s="200"/>
      <c r="D171" s="203" t="s">
        <v>29</v>
      </c>
      <c r="E171" s="204"/>
      <c r="F171" s="205"/>
      <c r="G171" s="28">
        <f>SUM(G170:G170)</f>
        <v>4</v>
      </c>
      <c r="H171" s="28">
        <f t="shared" ref="H171" si="42">SUM(H170:H170)</f>
        <v>0</v>
      </c>
      <c r="I171" s="162">
        <f t="shared" ref="I171" si="43">SUM(I170:I170)</f>
        <v>4</v>
      </c>
      <c r="J171" s="28">
        <f t="shared" ref="J171" si="44">SUM(J170:J170)</f>
        <v>4</v>
      </c>
      <c r="K171" s="28">
        <f t="shared" ref="K171" si="45">SUM(K170:K170)</f>
        <v>4</v>
      </c>
      <c r="L171" s="13" t="s">
        <v>26</v>
      </c>
      <c r="M171" s="29" t="s">
        <v>26</v>
      </c>
      <c r="N171" s="29" t="s">
        <v>26</v>
      </c>
      <c r="O171" s="29" t="s">
        <v>26</v>
      </c>
      <c r="P171" s="29" t="s">
        <v>26</v>
      </c>
      <c r="Q171" s="29" t="s">
        <v>26</v>
      </c>
      <c r="R171" s="29" t="s">
        <v>26</v>
      </c>
      <c r="S171" s="104">
        <f>(I171-G171)/G171</f>
        <v>0</v>
      </c>
    </row>
    <row r="172" spans="1:24" x14ac:dyDescent="0.2">
      <c r="A172" s="198"/>
      <c r="B172" s="68" t="s">
        <v>0</v>
      </c>
      <c r="C172" s="245" t="s">
        <v>2</v>
      </c>
      <c r="D172" s="245"/>
      <c r="E172" s="245"/>
      <c r="F172" s="249"/>
      <c r="G172" s="30">
        <f>G171</f>
        <v>4</v>
      </c>
      <c r="H172" s="30">
        <f t="shared" ref="H172:H173" si="46">H171</f>
        <v>0</v>
      </c>
      <c r="I172" s="163">
        <f t="shared" ref="I172:I173" si="47">I171</f>
        <v>4</v>
      </c>
      <c r="J172" s="30">
        <f t="shared" ref="J172:J173" si="48">J171</f>
        <v>4</v>
      </c>
      <c r="K172" s="30">
        <f t="shared" ref="K172:K173" si="49">K171</f>
        <v>4</v>
      </c>
      <c r="L172" s="31" t="s">
        <v>26</v>
      </c>
      <c r="M172" s="32" t="s">
        <v>26</v>
      </c>
      <c r="N172" s="32" t="s">
        <v>26</v>
      </c>
      <c r="O172" s="32" t="s">
        <v>26</v>
      </c>
      <c r="P172" s="32" t="s">
        <v>26</v>
      </c>
      <c r="Q172" s="32" t="s">
        <v>26</v>
      </c>
      <c r="R172" s="32" t="s">
        <v>26</v>
      </c>
      <c r="S172" s="103"/>
    </row>
    <row r="173" spans="1:24" x14ac:dyDescent="0.2">
      <c r="A173" s="37" t="s">
        <v>36</v>
      </c>
      <c r="B173" s="241" t="s">
        <v>11</v>
      </c>
      <c r="C173" s="242"/>
      <c r="D173" s="242"/>
      <c r="E173" s="242"/>
      <c r="F173" s="242"/>
      <c r="G173" s="38">
        <f>G172</f>
        <v>4</v>
      </c>
      <c r="H173" s="38">
        <f t="shared" si="46"/>
        <v>0</v>
      </c>
      <c r="I173" s="165">
        <f t="shared" si="47"/>
        <v>4</v>
      </c>
      <c r="J173" s="38">
        <f t="shared" si="48"/>
        <v>4</v>
      </c>
      <c r="K173" s="38">
        <f t="shared" si="49"/>
        <v>4</v>
      </c>
      <c r="L173" s="39" t="s">
        <v>26</v>
      </c>
      <c r="M173" s="40" t="s">
        <v>26</v>
      </c>
      <c r="N173" s="40" t="s">
        <v>26</v>
      </c>
      <c r="O173" s="40" t="s">
        <v>26</v>
      </c>
      <c r="P173" s="40" t="s">
        <v>26</v>
      </c>
      <c r="Q173" s="40" t="s">
        <v>26</v>
      </c>
      <c r="R173" s="40" t="s">
        <v>26</v>
      </c>
      <c r="S173" s="103"/>
    </row>
    <row r="174" spans="1:24" x14ac:dyDescent="0.2">
      <c r="A174" s="24" t="s">
        <v>37</v>
      </c>
      <c r="B174" s="243" t="s">
        <v>100</v>
      </c>
      <c r="C174" s="243"/>
      <c r="D174" s="243"/>
      <c r="E174" s="243"/>
      <c r="F174" s="243"/>
      <c r="G174" s="243"/>
      <c r="H174" s="243"/>
      <c r="I174" s="243"/>
      <c r="J174" s="243"/>
      <c r="K174" s="243"/>
      <c r="L174" s="243"/>
      <c r="M174" s="243"/>
      <c r="N174" s="243"/>
      <c r="O174" s="243"/>
      <c r="P174" s="243"/>
      <c r="Q174" s="243"/>
      <c r="R174" s="244"/>
      <c r="S174" s="103"/>
    </row>
    <row r="175" spans="1:24" x14ac:dyDescent="0.2">
      <c r="A175" s="197" t="s">
        <v>37</v>
      </c>
      <c r="B175" s="48" t="s">
        <v>0</v>
      </c>
      <c r="C175" s="263" t="s">
        <v>103</v>
      </c>
      <c r="D175" s="263"/>
      <c r="E175" s="263"/>
      <c r="F175" s="75" t="s">
        <v>25</v>
      </c>
      <c r="G175" s="25"/>
      <c r="H175" s="25"/>
      <c r="I175" s="164"/>
      <c r="J175" s="25"/>
      <c r="K175" s="25"/>
      <c r="L175" s="76" t="s">
        <v>160</v>
      </c>
      <c r="M175" s="33" t="s">
        <v>95</v>
      </c>
      <c r="N175" s="33" t="s">
        <v>101</v>
      </c>
      <c r="O175" s="34" t="s">
        <v>39</v>
      </c>
      <c r="P175" s="77">
        <v>5</v>
      </c>
      <c r="Q175" s="77">
        <v>5</v>
      </c>
      <c r="R175" s="147">
        <v>5</v>
      </c>
      <c r="S175" s="103"/>
    </row>
    <row r="176" spans="1:24" x14ac:dyDescent="0.2">
      <c r="A176" s="198"/>
      <c r="B176" s="201" t="s">
        <v>0</v>
      </c>
      <c r="C176" s="302" t="s">
        <v>0</v>
      </c>
      <c r="D176" s="212" t="s">
        <v>102</v>
      </c>
      <c r="E176" s="213"/>
      <c r="F176" s="224" t="s">
        <v>114</v>
      </c>
      <c r="G176" s="206"/>
      <c r="H176" s="207"/>
      <c r="I176" s="207"/>
      <c r="J176" s="207"/>
      <c r="K176" s="207"/>
      <c r="L176" s="321" t="s">
        <v>160</v>
      </c>
      <c r="M176" s="35" t="s">
        <v>161</v>
      </c>
      <c r="N176" s="47" t="s">
        <v>163</v>
      </c>
      <c r="O176" s="4" t="s">
        <v>39</v>
      </c>
      <c r="P176" s="85">
        <v>5</v>
      </c>
      <c r="Q176" s="85">
        <v>5</v>
      </c>
      <c r="R176" s="85">
        <v>5</v>
      </c>
      <c r="S176" s="103"/>
      <c r="T176" s="71"/>
      <c r="U176" s="71"/>
      <c r="V176" s="71"/>
      <c r="W176" s="71"/>
      <c r="X176" s="71"/>
    </row>
    <row r="177" spans="1:19" x14ac:dyDescent="0.2">
      <c r="A177" s="198"/>
      <c r="B177" s="202"/>
      <c r="C177" s="303"/>
      <c r="D177" s="214"/>
      <c r="E177" s="215"/>
      <c r="F177" s="225"/>
      <c r="G177" s="208"/>
      <c r="H177" s="209"/>
      <c r="I177" s="209"/>
      <c r="J177" s="209"/>
      <c r="K177" s="209"/>
      <c r="L177" s="322"/>
      <c r="M177" s="35" t="s">
        <v>162</v>
      </c>
      <c r="N177" s="47" t="s">
        <v>104</v>
      </c>
      <c r="O177" s="4" t="s">
        <v>19</v>
      </c>
      <c r="P177" s="85">
        <v>5</v>
      </c>
      <c r="Q177" s="85">
        <v>5</v>
      </c>
      <c r="R177" s="85">
        <v>5</v>
      </c>
      <c r="S177" s="103"/>
    </row>
    <row r="178" spans="1:19" x14ac:dyDescent="0.2">
      <c r="A178" s="198"/>
      <c r="B178" s="202"/>
      <c r="C178" s="200" t="s">
        <v>0</v>
      </c>
      <c r="D178" s="53">
        <v>188714469</v>
      </c>
      <c r="E178" s="54" t="s">
        <v>21</v>
      </c>
      <c r="F178" s="26" t="s">
        <v>26</v>
      </c>
      <c r="G178" s="8">
        <v>2</v>
      </c>
      <c r="H178" s="8"/>
      <c r="I178" s="161">
        <v>40</v>
      </c>
      <c r="J178" s="8">
        <v>49</v>
      </c>
      <c r="K178" s="8">
        <v>53</v>
      </c>
      <c r="L178" s="27" t="s">
        <v>26</v>
      </c>
      <c r="M178" s="44"/>
      <c r="N178" s="45"/>
      <c r="O178" s="46"/>
      <c r="P178" s="50"/>
      <c r="Q178" s="50"/>
      <c r="R178" s="51"/>
      <c r="S178" s="103"/>
    </row>
    <row r="179" spans="1:19" x14ac:dyDescent="0.2">
      <c r="A179" s="198"/>
      <c r="B179" s="202"/>
      <c r="C179" s="200"/>
      <c r="D179" s="203" t="s">
        <v>29</v>
      </c>
      <c r="E179" s="204"/>
      <c r="F179" s="205"/>
      <c r="G179" s="28">
        <f>SUM(G178:G178)</f>
        <v>2</v>
      </c>
      <c r="H179" s="28">
        <f t="shared" ref="H179:K179" si="50">SUM(H178:H178)</f>
        <v>0</v>
      </c>
      <c r="I179" s="162">
        <f t="shared" si="50"/>
        <v>40</v>
      </c>
      <c r="J179" s="28">
        <f t="shared" si="50"/>
        <v>49</v>
      </c>
      <c r="K179" s="28">
        <f t="shared" si="50"/>
        <v>53</v>
      </c>
      <c r="L179" s="13" t="s">
        <v>26</v>
      </c>
      <c r="M179" s="29" t="s">
        <v>26</v>
      </c>
      <c r="N179" s="29" t="s">
        <v>26</v>
      </c>
      <c r="O179" s="29" t="s">
        <v>26</v>
      </c>
      <c r="P179" s="29" t="s">
        <v>26</v>
      </c>
      <c r="Q179" s="29" t="s">
        <v>26</v>
      </c>
      <c r="R179" s="29" t="s">
        <v>26</v>
      </c>
      <c r="S179" s="104">
        <f>(I179-G179)/G179</f>
        <v>19</v>
      </c>
    </row>
    <row r="180" spans="1:19" x14ac:dyDescent="0.2">
      <c r="A180" s="198"/>
      <c r="B180" s="68" t="s">
        <v>0</v>
      </c>
      <c r="C180" s="245" t="s">
        <v>2</v>
      </c>
      <c r="D180" s="245"/>
      <c r="E180" s="245"/>
      <c r="F180" s="249"/>
      <c r="G180" s="30">
        <f>G179</f>
        <v>2</v>
      </c>
      <c r="H180" s="30">
        <f t="shared" ref="H180:K181" si="51">H179</f>
        <v>0</v>
      </c>
      <c r="I180" s="163">
        <f t="shared" si="51"/>
        <v>40</v>
      </c>
      <c r="J180" s="30">
        <f t="shared" si="51"/>
        <v>49</v>
      </c>
      <c r="K180" s="30">
        <f t="shared" si="51"/>
        <v>53</v>
      </c>
      <c r="L180" s="31" t="s">
        <v>26</v>
      </c>
      <c r="M180" s="32" t="s">
        <v>26</v>
      </c>
      <c r="N180" s="32" t="s">
        <v>26</v>
      </c>
      <c r="O180" s="32" t="s">
        <v>26</v>
      </c>
      <c r="P180" s="32" t="s">
        <v>26</v>
      </c>
      <c r="Q180" s="32" t="s">
        <v>26</v>
      </c>
      <c r="R180" s="32" t="s">
        <v>26</v>
      </c>
      <c r="S180" s="103"/>
    </row>
    <row r="181" spans="1:19" x14ac:dyDescent="0.2">
      <c r="A181" s="37" t="s">
        <v>37</v>
      </c>
      <c r="B181" s="241" t="s">
        <v>11</v>
      </c>
      <c r="C181" s="242"/>
      <c r="D181" s="242"/>
      <c r="E181" s="242"/>
      <c r="F181" s="242"/>
      <c r="G181" s="38">
        <f>G180</f>
        <v>2</v>
      </c>
      <c r="H181" s="38">
        <f t="shared" si="51"/>
        <v>0</v>
      </c>
      <c r="I181" s="165">
        <f t="shared" si="51"/>
        <v>40</v>
      </c>
      <c r="J181" s="38">
        <f t="shared" si="51"/>
        <v>49</v>
      </c>
      <c r="K181" s="38">
        <f t="shared" si="51"/>
        <v>53</v>
      </c>
      <c r="L181" s="39" t="s">
        <v>26</v>
      </c>
      <c r="M181" s="40" t="s">
        <v>26</v>
      </c>
      <c r="N181" s="40" t="s">
        <v>26</v>
      </c>
      <c r="O181" s="40" t="s">
        <v>26</v>
      </c>
      <c r="P181" s="40" t="s">
        <v>26</v>
      </c>
      <c r="Q181" s="40" t="s">
        <v>26</v>
      </c>
      <c r="R181" s="40" t="s">
        <v>26</v>
      </c>
      <c r="S181" s="103"/>
    </row>
    <row r="182" spans="1:19" x14ac:dyDescent="0.2">
      <c r="A182" s="239" t="s">
        <v>3</v>
      </c>
      <c r="B182" s="240"/>
      <c r="C182" s="240"/>
      <c r="D182" s="240"/>
      <c r="E182" s="240"/>
      <c r="F182" s="240"/>
      <c r="G182" s="41">
        <f>G120+G147+G155+G163+G173+G181</f>
        <v>12020.958999999999</v>
      </c>
      <c r="H182" s="41">
        <f>H120+H147+H155+H163+H173+H181</f>
        <v>0</v>
      </c>
      <c r="I182" s="168">
        <f>I120+I147+I155+I163+I173+I181</f>
        <v>12732.856000000002</v>
      </c>
      <c r="J182" s="41">
        <f>J120+J147+J155+J163+J173+J181</f>
        <v>14417.939999999999</v>
      </c>
      <c r="K182" s="41">
        <f>K120+K147+K155+K163+K173+K181</f>
        <v>14964.212</v>
      </c>
      <c r="L182" s="12" t="s">
        <v>26</v>
      </c>
      <c r="M182" s="42" t="s">
        <v>26</v>
      </c>
      <c r="N182" s="42" t="s">
        <v>26</v>
      </c>
      <c r="O182" s="42" t="s">
        <v>26</v>
      </c>
      <c r="P182" s="42" t="s">
        <v>26</v>
      </c>
      <c r="Q182" s="42" t="s">
        <v>26</v>
      </c>
      <c r="R182" s="42" t="s">
        <v>26</v>
      </c>
      <c r="S182" s="103"/>
    </row>
    <row r="183" spans="1:19" x14ac:dyDescent="0.2">
      <c r="A183" s="43" t="s">
        <v>31</v>
      </c>
    </row>
    <row r="184" spans="1:19" x14ac:dyDescent="0.2">
      <c r="A184" s="43" t="s">
        <v>33</v>
      </c>
    </row>
    <row r="185" spans="1:19" x14ac:dyDescent="0.2">
      <c r="A185" s="43" t="s">
        <v>32</v>
      </c>
    </row>
    <row r="186" spans="1:19" ht="13.5" thickBot="1" x14ac:dyDescent="0.25">
      <c r="A186" s="248" t="s">
        <v>5</v>
      </c>
      <c r="B186" s="248"/>
      <c r="C186" s="248"/>
      <c r="D186" s="248"/>
      <c r="E186" s="248"/>
      <c r="F186" s="248"/>
      <c r="G186" s="248"/>
      <c r="H186" s="248"/>
      <c r="I186" s="248"/>
      <c r="J186" s="248"/>
      <c r="K186" s="248"/>
    </row>
    <row r="187" spans="1:19" ht="25.5" x14ac:dyDescent="0.2">
      <c r="A187" s="340" t="s">
        <v>6</v>
      </c>
      <c r="B187" s="341"/>
      <c r="C187" s="342"/>
      <c r="D187" s="9" t="s">
        <v>20</v>
      </c>
      <c r="E187" s="232" t="s">
        <v>21</v>
      </c>
      <c r="F187" s="232"/>
      <c r="G187" s="11">
        <f>G178+G170+G151+G144+G139+G132+G129+G114+G111+G98+G95+G89+G74+G70+G64+G61+G33+G160+G27+G53+G117</f>
        <v>7562.8999999999987</v>
      </c>
      <c r="H187" s="11">
        <f t="shared" ref="H187:K187" si="52">H178+H170+H151+H144+H139+H132+H129+H114+H111+H98+H95+H89+H74+H70+H64+H61+H33+H160+H27+H53+H117</f>
        <v>0</v>
      </c>
      <c r="I187" s="11">
        <f>I178+I170+I151+I144+I139+I132+I129+I114+I111+I98+I95+I89+I74+I70+I64+I61+I33+I160+I27+I53+I117</f>
        <v>8800</v>
      </c>
      <c r="J187" s="11">
        <f t="shared" si="52"/>
        <v>9571.7500000000018</v>
      </c>
      <c r="K187" s="11">
        <f t="shared" si="52"/>
        <v>10078.062000000002</v>
      </c>
    </row>
    <row r="188" spans="1:19" ht="38.25" hidden="1" x14ac:dyDescent="0.2">
      <c r="A188" s="343"/>
      <c r="B188" s="344"/>
      <c r="C188" s="345"/>
      <c r="D188" s="10" t="s">
        <v>306</v>
      </c>
      <c r="E188" s="231" t="s">
        <v>307</v>
      </c>
      <c r="F188" s="231"/>
      <c r="G188" s="137"/>
      <c r="H188" s="137"/>
      <c r="I188" s="169"/>
      <c r="J188" s="137"/>
      <c r="K188" s="141"/>
    </row>
    <row r="189" spans="1:19" ht="25.5" x14ac:dyDescent="0.2">
      <c r="A189" s="343"/>
      <c r="B189" s="344"/>
      <c r="C189" s="345"/>
      <c r="D189" s="10" t="s">
        <v>27</v>
      </c>
      <c r="E189" s="231" t="s">
        <v>22</v>
      </c>
      <c r="F189" s="231"/>
      <c r="G189" s="14">
        <f>G106+G99+G90+G65+G55+G48+G45+G42+G34+G28+G26+G21+G17+G75+G52+G54+G78+G152</f>
        <v>4364.4589999999998</v>
      </c>
      <c r="H189" s="14">
        <f t="shared" ref="H189:K189" si="53">H106+H99+H90+H65+H55+H48+H45+H42+H34+H28+H26+H21+H17+H75+H52+H54+H78+H152</f>
        <v>0</v>
      </c>
      <c r="I189" s="14">
        <f>I106+I99+I90+I65+I55+I48+I45+I42+I34+I28+I26+I21+I17+I75+I52+I54+I78+I152</f>
        <v>3836.8560000000007</v>
      </c>
      <c r="J189" s="14">
        <f t="shared" si="53"/>
        <v>4749.1899999999996</v>
      </c>
      <c r="K189" s="14">
        <f t="shared" si="53"/>
        <v>4779.05</v>
      </c>
    </row>
    <row r="190" spans="1:19" ht="25.5" x14ac:dyDescent="0.2">
      <c r="A190" s="343"/>
      <c r="B190" s="344"/>
      <c r="C190" s="345"/>
      <c r="D190" s="10" t="s">
        <v>23</v>
      </c>
      <c r="E190" s="231" t="s">
        <v>24</v>
      </c>
      <c r="F190" s="231"/>
      <c r="G190" s="14">
        <f>G140+G100+G91</f>
        <v>93.6</v>
      </c>
      <c r="H190" s="14">
        <f>H140+H100+H91</f>
        <v>0</v>
      </c>
      <c r="I190" s="170">
        <f>I140+I100+I91</f>
        <v>96</v>
      </c>
      <c r="J190" s="14">
        <f>J140+J100+J91</f>
        <v>97</v>
      </c>
      <c r="K190" s="107">
        <f>K140+K100+K91</f>
        <v>107.1</v>
      </c>
    </row>
    <row r="191" spans="1:19" ht="51" hidden="1" x14ac:dyDescent="0.2">
      <c r="A191" s="343"/>
      <c r="B191" s="344"/>
      <c r="C191" s="345"/>
      <c r="D191" s="10" t="s">
        <v>313</v>
      </c>
      <c r="E191" s="136" t="s">
        <v>314</v>
      </c>
      <c r="F191" s="136"/>
      <c r="G191" s="138"/>
      <c r="H191" s="138"/>
      <c r="I191" s="171"/>
      <c r="J191" s="138"/>
      <c r="K191" s="139"/>
    </row>
    <row r="192" spans="1:19" hidden="1" x14ac:dyDescent="0.2">
      <c r="A192" s="343"/>
      <c r="B192" s="344"/>
      <c r="C192" s="345"/>
      <c r="D192" s="10" t="s">
        <v>308</v>
      </c>
      <c r="E192" s="231" t="s">
        <v>25</v>
      </c>
      <c r="F192" s="231"/>
      <c r="G192" s="138"/>
      <c r="H192" s="138"/>
      <c r="I192" s="171"/>
      <c r="J192" s="138"/>
      <c r="K192" s="139"/>
    </row>
    <row r="193" spans="1:11" ht="25.5" hidden="1" x14ac:dyDescent="0.2">
      <c r="A193" s="343"/>
      <c r="B193" s="344"/>
      <c r="C193" s="345"/>
      <c r="D193" s="10" t="s">
        <v>309</v>
      </c>
      <c r="E193" s="231" t="s">
        <v>310</v>
      </c>
      <c r="F193" s="231"/>
      <c r="G193" s="138"/>
      <c r="H193" s="138"/>
      <c r="I193" s="171"/>
      <c r="J193" s="138"/>
      <c r="K193" s="139"/>
    </row>
    <row r="194" spans="1:11" ht="39" hidden="1" thickBot="1" x14ac:dyDescent="0.25">
      <c r="A194" s="346"/>
      <c r="B194" s="347"/>
      <c r="C194" s="348"/>
      <c r="D194" s="140" t="s">
        <v>311</v>
      </c>
      <c r="E194" s="339" t="s">
        <v>312</v>
      </c>
      <c r="F194" s="339"/>
      <c r="G194" s="138"/>
      <c r="H194" s="138"/>
      <c r="I194" s="171"/>
      <c r="J194" s="138"/>
      <c r="K194" s="139"/>
    </row>
    <row r="195" spans="1:11" ht="13.5" thickBot="1" x14ac:dyDescent="0.25">
      <c r="A195" s="233" t="s">
        <v>3</v>
      </c>
      <c r="B195" s="234"/>
      <c r="C195" s="234"/>
      <c r="D195" s="234"/>
      <c r="E195" s="234"/>
      <c r="F195" s="234"/>
      <c r="G195" s="142">
        <f>SUM(G187:G190)</f>
        <v>12020.958999999999</v>
      </c>
      <c r="H195" s="142">
        <f t="shared" ref="H195:K195" si="54">SUM(H187:H190)</f>
        <v>0</v>
      </c>
      <c r="I195" s="172">
        <f t="shared" si="54"/>
        <v>12732.856</v>
      </c>
      <c r="J195" s="142">
        <f t="shared" si="54"/>
        <v>14417.940000000002</v>
      </c>
      <c r="K195" s="143">
        <f t="shared" si="54"/>
        <v>14964.212000000001</v>
      </c>
    </row>
    <row r="196" spans="1:11" x14ac:dyDescent="0.2">
      <c r="A196" s="235" t="s">
        <v>9</v>
      </c>
      <c r="B196" s="236"/>
      <c r="C196" s="236"/>
      <c r="D196" s="236"/>
      <c r="E196" s="236"/>
      <c r="F196" s="236"/>
      <c r="G196" s="15"/>
      <c r="H196" s="15"/>
      <c r="I196" s="173"/>
      <c r="J196" s="15"/>
      <c r="K196" s="16"/>
    </row>
    <row r="197" spans="1:11" x14ac:dyDescent="0.2">
      <c r="A197" s="237" t="s">
        <v>7</v>
      </c>
      <c r="B197" s="238"/>
      <c r="C197" s="238"/>
      <c r="D197" s="238"/>
      <c r="E197" s="238"/>
      <c r="F197" s="238"/>
      <c r="G197" s="17">
        <f>G130+G145+G153+G179+G112</f>
        <v>395.29999999999995</v>
      </c>
      <c r="H197" s="17">
        <f>H130+H145+H153+H179+H112</f>
        <v>0</v>
      </c>
      <c r="I197" s="174">
        <f>I130+I145+I153+I179+I112</f>
        <v>1261.7</v>
      </c>
      <c r="J197" s="17">
        <f>J130+J145+J153+J179+J112</f>
        <v>474.83000000000004</v>
      </c>
      <c r="K197" s="108">
        <f>K130+K145+K153+K179+K112</f>
        <v>519.92000000000007</v>
      </c>
    </row>
    <row r="198" spans="1:11" ht="13.5" thickBot="1" x14ac:dyDescent="0.25">
      <c r="A198" s="229" t="s">
        <v>8</v>
      </c>
      <c r="B198" s="230"/>
      <c r="C198" s="230"/>
      <c r="D198" s="230"/>
      <c r="E198" s="230"/>
      <c r="F198" s="230"/>
      <c r="G198" s="18">
        <f>G182-G197</f>
        <v>11625.659</v>
      </c>
      <c r="H198" s="18">
        <f t="shared" ref="H198:K198" si="55">H182-H197</f>
        <v>0</v>
      </c>
      <c r="I198" s="175">
        <f t="shared" si="55"/>
        <v>11471.156000000001</v>
      </c>
      <c r="J198" s="18">
        <f t="shared" si="55"/>
        <v>13943.109999999999</v>
      </c>
      <c r="K198" s="109">
        <f t="shared" si="55"/>
        <v>14444.291999999999</v>
      </c>
    </row>
    <row r="199" spans="1:11" x14ac:dyDescent="0.2">
      <c r="F199" s="19"/>
      <c r="G199" s="19"/>
      <c r="H199" s="5"/>
      <c r="I199" s="176"/>
      <c r="J199" s="5"/>
      <c r="K199" s="5"/>
    </row>
    <row r="200" spans="1:11" hidden="1" x14ac:dyDescent="0.2">
      <c r="D200" s="1" t="s">
        <v>30</v>
      </c>
      <c r="F200" s="19"/>
      <c r="G200" s="20">
        <f>G195-G182</f>
        <v>0</v>
      </c>
      <c r="H200" s="20">
        <f t="shared" ref="H200:K200" si="56">H195-H182</f>
        <v>0</v>
      </c>
      <c r="I200" s="177">
        <f t="shared" si="56"/>
        <v>0</v>
      </c>
      <c r="J200" s="20">
        <f t="shared" si="56"/>
        <v>0</v>
      </c>
      <c r="K200" s="20">
        <f t="shared" si="56"/>
        <v>0</v>
      </c>
    </row>
    <row r="201" spans="1:11" hidden="1" x14ac:dyDescent="0.2">
      <c r="G201" s="101">
        <f>G197+G198-G182</f>
        <v>0</v>
      </c>
      <c r="H201" s="101">
        <f t="shared" ref="H201:K201" si="57">H197+H198-H182</f>
        <v>0</v>
      </c>
      <c r="I201" s="178">
        <f t="shared" si="57"/>
        <v>0</v>
      </c>
      <c r="J201" s="101">
        <f t="shared" si="57"/>
        <v>0</v>
      </c>
      <c r="K201" s="101">
        <f t="shared" si="57"/>
        <v>0</v>
      </c>
    </row>
    <row r="202" spans="1:11" hidden="1" x14ac:dyDescent="0.2"/>
  </sheetData>
  <mergeCells count="264">
    <mergeCell ref="D179:F179"/>
    <mergeCell ref="G131:K131"/>
    <mergeCell ref="L122:L123"/>
    <mergeCell ref="E188:F188"/>
    <mergeCell ref="E192:F192"/>
    <mergeCell ref="E193:F193"/>
    <mergeCell ref="E194:F194"/>
    <mergeCell ref="A187:C194"/>
    <mergeCell ref="A175:A180"/>
    <mergeCell ref="C175:E175"/>
    <mergeCell ref="C180:F180"/>
    <mergeCell ref="A165:A172"/>
    <mergeCell ref="C165:E165"/>
    <mergeCell ref="B166:B171"/>
    <mergeCell ref="C172:F172"/>
    <mergeCell ref="B173:F173"/>
    <mergeCell ref="B174:R174"/>
    <mergeCell ref="B181:F181"/>
    <mergeCell ref="B176:B179"/>
    <mergeCell ref="C176:C177"/>
    <mergeCell ref="D176:E177"/>
    <mergeCell ref="F176:F177"/>
    <mergeCell ref="G176:K177"/>
    <mergeCell ref="L176:L177"/>
    <mergeCell ref="C178:C179"/>
    <mergeCell ref="S166:S169"/>
    <mergeCell ref="S157:S158"/>
    <mergeCell ref="A9:S9"/>
    <mergeCell ref="A157:A162"/>
    <mergeCell ref="B159:B161"/>
    <mergeCell ref="D159:E159"/>
    <mergeCell ref="G159:K159"/>
    <mergeCell ref="C160:C161"/>
    <mergeCell ref="D161:F161"/>
    <mergeCell ref="C162:F162"/>
    <mergeCell ref="C142:C143"/>
    <mergeCell ref="A122:A146"/>
    <mergeCell ref="L124:L126"/>
    <mergeCell ref="C135:E135"/>
    <mergeCell ref="B136:B145"/>
    <mergeCell ref="C139:C141"/>
    <mergeCell ref="D141:F141"/>
    <mergeCell ref="C146:F146"/>
    <mergeCell ref="B122:B123"/>
    <mergeCell ref="C122:E123"/>
    <mergeCell ref="F122:F123"/>
    <mergeCell ref="L19:L20"/>
    <mergeCell ref="B81:B83"/>
    <mergeCell ref="B150:B153"/>
    <mergeCell ref="D150:E150"/>
    <mergeCell ref="G150:K150"/>
    <mergeCell ref="C154:F154"/>
    <mergeCell ref="C170:C171"/>
    <mergeCell ref="D171:F171"/>
    <mergeCell ref="F157:F158"/>
    <mergeCell ref="G157:K158"/>
    <mergeCell ref="C151:C153"/>
    <mergeCell ref="D153:F153"/>
    <mergeCell ref="B155:F155"/>
    <mergeCell ref="B156:R156"/>
    <mergeCell ref="L157:L158"/>
    <mergeCell ref="G165:K165"/>
    <mergeCell ref="C157:E158"/>
    <mergeCell ref="B157:B158"/>
    <mergeCell ref="B163:F163"/>
    <mergeCell ref="B164:R164"/>
    <mergeCell ref="L166:L169"/>
    <mergeCell ref="D166:E169"/>
    <mergeCell ref="C166:C169"/>
    <mergeCell ref="G166:K169"/>
    <mergeCell ref="F166:F169"/>
    <mergeCell ref="L93:L94"/>
    <mergeCell ref="C98:C101"/>
    <mergeCell ref="F72:F73"/>
    <mergeCell ref="B121:R121"/>
    <mergeCell ref="G110:K110"/>
    <mergeCell ref="B124:B133"/>
    <mergeCell ref="T150:X150"/>
    <mergeCell ref="T124:X124"/>
    <mergeCell ref="T131:X131"/>
    <mergeCell ref="T136:X136"/>
    <mergeCell ref="T142:X142"/>
    <mergeCell ref="C134:F134"/>
    <mergeCell ref="C124:C128"/>
    <mergeCell ref="D124:E128"/>
    <mergeCell ref="G124:K128"/>
    <mergeCell ref="C149:E149"/>
    <mergeCell ref="D136:E138"/>
    <mergeCell ref="C136:C138"/>
    <mergeCell ref="F136:F138"/>
    <mergeCell ref="G136:K138"/>
    <mergeCell ref="L136:L138"/>
    <mergeCell ref="G135:K135"/>
    <mergeCell ref="L142:L143"/>
    <mergeCell ref="G142:K143"/>
    <mergeCell ref="C144:C145"/>
    <mergeCell ref="D145:F145"/>
    <mergeCell ref="G81:K83"/>
    <mergeCell ref="F57:F60"/>
    <mergeCell ref="G57:K60"/>
    <mergeCell ref="C61:C62"/>
    <mergeCell ref="D62:F62"/>
    <mergeCell ref="C95:C96"/>
    <mergeCell ref="D96:F96"/>
    <mergeCell ref="C129:C130"/>
    <mergeCell ref="C111:C112"/>
    <mergeCell ref="D112:F112"/>
    <mergeCell ref="F104:F105"/>
    <mergeCell ref="C109:E109"/>
    <mergeCell ref="F124:F128"/>
    <mergeCell ref="F142:F143"/>
    <mergeCell ref="D142:E143"/>
    <mergeCell ref="C132:C133"/>
    <mergeCell ref="D133:F133"/>
    <mergeCell ref="D130:F130"/>
    <mergeCell ref="D131:E131"/>
    <mergeCell ref="D97:E97"/>
    <mergeCell ref="C106:C107"/>
    <mergeCell ref="D107:F107"/>
    <mergeCell ref="D101:F101"/>
    <mergeCell ref="D84:E88"/>
    <mergeCell ref="C84:C88"/>
    <mergeCell ref="F84:F88"/>
    <mergeCell ref="G97:K97"/>
    <mergeCell ref="G84:K88"/>
    <mergeCell ref="C103:E103"/>
    <mergeCell ref="C93:C94"/>
    <mergeCell ref="C104:C105"/>
    <mergeCell ref="D93:E94"/>
    <mergeCell ref="F93:F94"/>
    <mergeCell ref="G77:K77"/>
    <mergeCell ref="C78:C79"/>
    <mergeCell ref="D79:F79"/>
    <mergeCell ref="D77:E77"/>
    <mergeCell ref="D47:E47"/>
    <mergeCell ref="F81:F83"/>
    <mergeCell ref="L72:L73"/>
    <mergeCell ref="L81:L83"/>
    <mergeCell ref="C52:C56"/>
    <mergeCell ref="C80:F80"/>
    <mergeCell ref="L57:L60"/>
    <mergeCell ref="L50:L51"/>
    <mergeCell ref="D49:F49"/>
    <mergeCell ref="D56:F56"/>
    <mergeCell ref="C81:E83"/>
    <mergeCell ref="G47:K47"/>
    <mergeCell ref="C50:C51"/>
    <mergeCell ref="D50:E51"/>
    <mergeCell ref="F50:F51"/>
    <mergeCell ref="G67:K69"/>
    <mergeCell ref="D76:F76"/>
    <mergeCell ref="C74:C76"/>
    <mergeCell ref="S10:S11"/>
    <mergeCell ref="J10:J11"/>
    <mergeCell ref="K10:K11"/>
    <mergeCell ref="P10:R10"/>
    <mergeCell ref="D43:F43"/>
    <mergeCell ref="D35:F35"/>
    <mergeCell ref="D67:E69"/>
    <mergeCell ref="C36:C41"/>
    <mergeCell ref="C48:C49"/>
    <mergeCell ref="L23:L25"/>
    <mergeCell ref="G23:K25"/>
    <mergeCell ref="L36:L41"/>
    <mergeCell ref="G44:K44"/>
    <mergeCell ref="C10:C11"/>
    <mergeCell ref="E10:E11"/>
    <mergeCell ref="G14:K15"/>
    <mergeCell ref="G16:K16"/>
    <mergeCell ref="D22:F22"/>
    <mergeCell ref="C21:C22"/>
    <mergeCell ref="D16:E16"/>
    <mergeCell ref="D19:E20"/>
    <mergeCell ref="C19:C20"/>
    <mergeCell ref="F19:F20"/>
    <mergeCell ref="G19:K20"/>
    <mergeCell ref="A14:A119"/>
    <mergeCell ref="C102:F102"/>
    <mergeCell ref="L30:L32"/>
    <mergeCell ref="C72:C73"/>
    <mergeCell ref="G50:K51"/>
    <mergeCell ref="C33:C35"/>
    <mergeCell ref="C45:C46"/>
    <mergeCell ref="D36:E41"/>
    <mergeCell ref="F36:F41"/>
    <mergeCell ref="G36:K41"/>
    <mergeCell ref="B16:B79"/>
    <mergeCell ref="C67:C69"/>
    <mergeCell ref="F67:F69"/>
    <mergeCell ref="C23:C25"/>
    <mergeCell ref="D23:E25"/>
    <mergeCell ref="C30:C32"/>
    <mergeCell ref="D30:E32"/>
    <mergeCell ref="F30:F32"/>
    <mergeCell ref="G30:K32"/>
    <mergeCell ref="D44:E44"/>
    <mergeCell ref="D46:F46"/>
    <mergeCell ref="C42:C43"/>
    <mergeCell ref="L84:L88"/>
    <mergeCell ref="L74:L75"/>
    <mergeCell ref="D18:F18"/>
    <mergeCell ref="D10:D11"/>
    <mergeCell ref="B13:R13"/>
    <mergeCell ref="N10:O10"/>
    <mergeCell ref="L10:L11"/>
    <mergeCell ref="M10:M11"/>
    <mergeCell ref="F10:F11"/>
    <mergeCell ref="C17:C18"/>
    <mergeCell ref="L14:L15"/>
    <mergeCell ref="I10:I11"/>
    <mergeCell ref="G10:G11"/>
    <mergeCell ref="H10:H11"/>
    <mergeCell ref="B14:B15"/>
    <mergeCell ref="C14:E15"/>
    <mergeCell ref="F14:F15"/>
    <mergeCell ref="B10:B11"/>
    <mergeCell ref="A198:F198"/>
    <mergeCell ref="E190:F190"/>
    <mergeCell ref="E189:F189"/>
    <mergeCell ref="E187:F187"/>
    <mergeCell ref="A195:F195"/>
    <mergeCell ref="A196:F196"/>
    <mergeCell ref="A197:F197"/>
    <mergeCell ref="B104:B107"/>
    <mergeCell ref="A182:F182"/>
    <mergeCell ref="B120:F120"/>
    <mergeCell ref="B148:R148"/>
    <mergeCell ref="C119:F119"/>
    <mergeCell ref="B147:F147"/>
    <mergeCell ref="A186:K186"/>
    <mergeCell ref="D110:E110"/>
    <mergeCell ref="C108:F108"/>
    <mergeCell ref="D113:E113"/>
    <mergeCell ref="G113:K113"/>
    <mergeCell ref="C114:C115"/>
    <mergeCell ref="D116:E116"/>
    <mergeCell ref="G116:K116"/>
    <mergeCell ref="C117:C118"/>
    <mergeCell ref="D118:F118"/>
    <mergeCell ref="B110:B118"/>
    <mergeCell ref="A149:A154"/>
    <mergeCell ref="N1:P1"/>
    <mergeCell ref="C26:C29"/>
    <mergeCell ref="B84:B101"/>
    <mergeCell ref="C89:C92"/>
    <mergeCell ref="D92:F92"/>
    <mergeCell ref="G93:K94"/>
    <mergeCell ref="G72:K73"/>
    <mergeCell ref="D29:F29"/>
    <mergeCell ref="C64:C66"/>
    <mergeCell ref="D72:E73"/>
    <mergeCell ref="G63:K63"/>
    <mergeCell ref="C57:C60"/>
    <mergeCell ref="D57:E60"/>
    <mergeCell ref="C70:C71"/>
    <mergeCell ref="D71:F71"/>
    <mergeCell ref="D63:E63"/>
    <mergeCell ref="D66:F66"/>
    <mergeCell ref="D115:F115"/>
    <mergeCell ref="L104:L105"/>
    <mergeCell ref="G104:K105"/>
    <mergeCell ref="D104:E105"/>
    <mergeCell ref="F23:F25"/>
    <mergeCell ref="A10:A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4" orientation="landscape" r:id="rId1"/>
  <rowBreaks count="4" manualBreakCount="4">
    <brk id="35" max="17" man="1"/>
    <brk id="80" max="17" man="1"/>
    <brk id="120" max="17" man="1"/>
    <brk id="155" max="17" man="1"/>
  </rowBreaks>
  <colBreaks count="1" manualBreakCount="1">
    <brk id="19" max="1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"/>
  <sheetViews>
    <sheetView zoomScaleNormal="100" workbookViewId="0">
      <selection activeCell="G6" sqref="G6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24" t="s">
        <v>283</v>
      </c>
    </row>
    <row r="2" spans="1:14" x14ac:dyDescent="0.2">
      <c r="G2" s="1" t="s">
        <v>334</v>
      </c>
    </row>
    <row r="3" spans="1:14" x14ac:dyDescent="0.2">
      <c r="G3" s="1" t="s">
        <v>335</v>
      </c>
    </row>
    <row r="4" spans="1:14" x14ac:dyDescent="0.2">
      <c r="G4" s="1" t="s">
        <v>336</v>
      </c>
    </row>
    <row r="5" spans="1:14" ht="25.5" x14ac:dyDescent="0.2">
      <c r="G5" s="194" t="s">
        <v>337</v>
      </c>
    </row>
    <row r="6" spans="1:14" x14ac:dyDescent="0.2">
      <c r="C6" s="22"/>
      <c r="D6" s="22"/>
      <c r="E6" s="22"/>
      <c r="F6" s="22"/>
      <c r="G6" s="22" t="s">
        <v>305</v>
      </c>
    </row>
    <row r="7" spans="1:14" x14ac:dyDescent="0.2">
      <c r="A7" s="81"/>
      <c r="B7" s="2"/>
      <c r="C7" s="22"/>
      <c r="D7" s="22"/>
      <c r="E7" s="22"/>
      <c r="F7" s="22"/>
      <c r="G7" s="22" t="s">
        <v>12</v>
      </c>
    </row>
    <row r="8" spans="1:14" x14ac:dyDescent="0.2">
      <c r="A8" s="81"/>
      <c r="B8" s="2"/>
      <c r="C8" s="22"/>
      <c r="D8" s="22"/>
      <c r="E8" s="22"/>
      <c r="F8" s="22"/>
      <c r="G8" s="126" t="s">
        <v>285</v>
      </c>
    </row>
    <row r="9" spans="1:14" x14ac:dyDescent="0.2">
      <c r="A9" s="81"/>
      <c r="B9" s="2"/>
      <c r="C9" s="81"/>
      <c r="D9" s="81"/>
      <c r="E9" s="81"/>
      <c r="F9" s="111"/>
      <c r="G9" s="111"/>
    </row>
    <row r="10" spans="1:14" ht="14.25" customHeight="1" x14ac:dyDescent="0.2">
      <c r="A10" s="352" t="s">
        <v>281</v>
      </c>
      <c r="B10" s="352"/>
      <c r="C10" s="352"/>
      <c r="D10" s="352"/>
      <c r="E10" s="352"/>
      <c r="F10" s="352"/>
      <c r="G10" s="352"/>
      <c r="H10" s="3"/>
      <c r="I10" s="3"/>
      <c r="J10" s="3"/>
      <c r="K10" s="3"/>
      <c r="L10" s="3"/>
      <c r="M10" s="3"/>
      <c r="N10" s="3"/>
    </row>
    <row r="11" spans="1:14" ht="33" customHeight="1" x14ac:dyDescent="0.2">
      <c r="A11" s="353" t="s">
        <v>10</v>
      </c>
      <c r="B11" s="353" t="s">
        <v>265</v>
      </c>
      <c r="C11" s="353"/>
      <c r="D11" s="353" t="s">
        <v>266</v>
      </c>
      <c r="E11" s="353"/>
      <c r="F11" s="353"/>
      <c r="G11" s="353" t="s">
        <v>267</v>
      </c>
    </row>
    <row r="12" spans="1:14" ht="30" x14ac:dyDescent="0.2">
      <c r="A12" s="353"/>
      <c r="B12" s="116" t="s">
        <v>1</v>
      </c>
      <c r="C12" s="116" t="s">
        <v>4</v>
      </c>
      <c r="D12" s="115">
        <v>2024</v>
      </c>
      <c r="E12" s="115">
        <v>2025</v>
      </c>
      <c r="F12" s="115">
        <v>2026</v>
      </c>
      <c r="G12" s="353"/>
    </row>
    <row r="13" spans="1:14" ht="15" x14ac:dyDescent="0.25">
      <c r="A13" s="119">
        <v>1</v>
      </c>
      <c r="B13" s="118">
        <v>2</v>
      </c>
      <c r="C13" s="118">
        <v>3</v>
      </c>
      <c r="D13" s="118">
        <v>4</v>
      </c>
      <c r="E13" s="118">
        <v>5</v>
      </c>
      <c r="F13" s="118">
        <v>6</v>
      </c>
      <c r="G13" s="119">
        <v>7</v>
      </c>
    </row>
    <row r="14" spans="1:14" ht="15" x14ac:dyDescent="0.2">
      <c r="A14" s="21" t="s">
        <v>164</v>
      </c>
      <c r="B14" s="354" t="str">
        <f>'004 pr. asignavimai'!C14</f>
        <v>Organizuoti ir įgyvendinti valstybės bei Savivaldybės teikiamą socialinę paramą Plungės rajono savivaldybėje</v>
      </c>
      <c r="C14" s="355"/>
      <c r="D14" s="355"/>
      <c r="E14" s="355"/>
      <c r="F14" s="355"/>
      <c r="G14" s="357" t="s">
        <v>269</v>
      </c>
    </row>
    <row r="15" spans="1:14" ht="30" x14ac:dyDescent="0.2">
      <c r="A15" s="6" t="str">
        <f>'004 pr. asignavimai'!M14</f>
        <v>R-004-01-01-01</v>
      </c>
      <c r="B15" s="7" t="str">
        <f>'004 pr. asignavimai'!N14</f>
        <v>Gyventojų, kuriems suteiktos bendrųjų ir socialinės priežiūros paslaugų, skaičiaus pokytis (lyginant su praėjusiais metais)</v>
      </c>
      <c r="C15" s="6" t="str">
        <f>'004 pr. asignavimai'!O14</f>
        <v>proc.</v>
      </c>
      <c r="D15" s="6">
        <f>'004 pr. asignavimai'!P14</f>
        <v>95</v>
      </c>
      <c r="E15" s="6">
        <f>'004 pr. asignavimai'!Q14</f>
        <v>95</v>
      </c>
      <c r="F15" s="112">
        <f>'004 pr. asignavimai'!R14</f>
        <v>95</v>
      </c>
      <c r="G15" s="357"/>
    </row>
    <row r="16" spans="1:14" ht="30" x14ac:dyDescent="0.2">
      <c r="A16" s="6" t="str">
        <f>'004 pr. asignavimai'!M15</f>
        <v>R-004-01-01-02</v>
      </c>
      <c r="B16" s="7" t="str">
        <f>'004 pr. asignavimai'!N15</f>
        <v>Visuomenės sveikatos biuro teikiamų paslaugų gavėjų skaičiaus pokytis (palyginti su praėjusiais metais)</v>
      </c>
      <c r="C16" s="6" t="str">
        <f>'004 pr. asignavimai'!O15</f>
        <v>proc.</v>
      </c>
      <c r="D16" s="6">
        <f>'004 pr. asignavimai'!P15</f>
        <v>0.1</v>
      </c>
      <c r="E16" s="6">
        <f>'004 pr. asignavimai'!Q15</f>
        <v>0.5</v>
      </c>
      <c r="F16" s="112">
        <f>'004 pr. asignavimai'!R15</f>
        <v>0.5</v>
      </c>
      <c r="G16" s="357"/>
    </row>
    <row r="17" spans="1:7" ht="15" customHeight="1" x14ac:dyDescent="0.2">
      <c r="A17" s="82" t="s">
        <v>165</v>
      </c>
      <c r="B17" s="349" t="str">
        <f>'004 pr. asignavimai'!D16</f>
        <v>Socialinėms išmokoms ir kompensacijoms skaičiuoti ir mokėti</v>
      </c>
      <c r="C17" s="349"/>
      <c r="D17" s="349"/>
      <c r="E17" s="349"/>
      <c r="F17" s="349"/>
      <c r="G17" s="350" t="s">
        <v>26</v>
      </c>
    </row>
    <row r="18" spans="1:7" ht="15" x14ac:dyDescent="0.2">
      <c r="A18" s="129" t="str">
        <f>'004 pr. asignavimai'!M16</f>
        <v>V-004-01-01-01-01 (VB)</v>
      </c>
      <c r="B18" s="179" t="str">
        <f>'004 pr. asignavimai'!N16</f>
        <v xml:space="preserve">Laidojimo pašalpų gavėjų skaičius </v>
      </c>
      <c r="C18" s="180" t="str">
        <f>'004 pr. asignavimai'!O16</f>
        <v>asm.</v>
      </c>
      <c r="D18" s="180">
        <f>'004 pr. asignavimai'!P16</f>
        <v>560</v>
      </c>
      <c r="E18" s="180">
        <f>'004 pr. asignavimai'!Q16</f>
        <v>560</v>
      </c>
      <c r="F18" s="180">
        <f>'004 pr. asignavimai'!R16</f>
        <v>560</v>
      </c>
      <c r="G18" s="351"/>
    </row>
    <row r="19" spans="1:7" ht="15" x14ac:dyDescent="0.2">
      <c r="A19" s="128" t="s">
        <v>166</v>
      </c>
      <c r="B19" s="356" t="str">
        <f>'004 pr. asignavimai'!D19</f>
        <v>Socialinei paramai mokiniams</v>
      </c>
      <c r="C19" s="356"/>
      <c r="D19" s="356"/>
      <c r="E19" s="356"/>
      <c r="F19" s="356"/>
      <c r="G19" s="350" t="s">
        <v>26</v>
      </c>
    </row>
    <row r="20" spans="1:7" ht="15" x14ac:dyDescent="0.2">
      <c r="A20" s="79" t="str">
        <f>'004 pr. asignavimai'!M19</f>
        <v>V-004-01-01-02-01 (VB)</v>
      </c>
      <c r="B20" s="181" t="str">
        <f>'004 pr. asignavimai'!N19</f>
        <v>Mokinio reikmenų gavėjų skaičius</v>
      </c>
      <c r="C20" s="182" t="str">
        <f>'004 pr. asignavimai'!O19</f>
        <v>asm.</v>
      </c>
      <c r="D20" s="182">
        <f>'004 pr. asignavimai'!P19</f>
        <v>779</v>
      </c>
      <c r="E20" s="182">
        <f>'004 pr. asignavimai'!Q19</f>
        <v>700</v>
      </c>
      <c r="F20" s="183">
        <f>'004 pr. asignavimai'!R19</f>
        <v>700</v>
      </c>
      <c r="G20" s="358"/>
    </row>
    <row r="21" spans="1:7" ht="15" x14ac:dyDescent="0.2">
      <c r="A21" s="79" t="str">
        <f>'004 pr. asignavimai'!M20</f>
        <v>V-004-01-01-02-02 (VB)</v>
      </c>
      <c r="B21" s="181" t="str">
        <f>'004 pr. asignavimai'!N20</f>
        <v xml:space="preserve">Nemokamo maitinimo gavėjų skaičius </v>
      </c>
      <c r="C21" s="182" t="str">
        <f>'004 pr. asignavimai'!O20</f>
        <v>asm.</v>
      </c>
      <c r="D21" s="182">
        <f>'004 pr. asignavimai'!P20</f>
        <v>1460</v>
      </c>
      <c r="E21" s="182">
        <f>'004 pr. asignavimai'!Q20</f>
        <v>2000</v>
      </c>
      <c r="F21" s="183">
        <f>'004 pr. asignavimai'!R20</f>
        <v>2000</v>
      </c>
      <c r="G21" s="351"/>
    </row>
    <row r="22" spans="1:7" ht="15" x14ac:dyDescent="0.2">
      <c r="A22" s="82" t="s">
        <v>167</v>
      </c>
      <c r="B22" s="349" t="str">
        <f>'004 pr. asignavimai'!D23</f>
        <v>Socialinėms paslaugoms</v>
      </c>
      <c r="C22" s="349"/>
      <c r="D22" s="349"/>
      <c r="E22" s="349"/>
      <c r="F22" s="349"/>
      <c r="G22" s="350" t="s">
        <v>26</v>
      </c>
    </row>
    <row r="23" spans="1:7" ht="15" x14ac:dyDescent="0.2">
      <c r="A23" s="79" t="str">
        <f>'004 pr. asignavimai'!M23</f>
        <v>V-004-01-01-03-01 (VB)</v>
      </c>
      <c r="B23" s="80" t="str">
        <f>'004 pr. asignavimai'!N23</f>
        <v>Suteiktų paslaugų socialinę riziką patiriančioms šeimoms skaičius</v>
      </c>
      <c r="C23" s="79" t="str">
        <f>'004 pr. asignavimai'!O23</f>
        <v>vnt.</v>
      </c>
      <c r="D23" s="79">
        <f>'004 pr. asignavimai'!P23</f>
        <v>200</v>
      </c>
      <c r="E23" s="79">
        <f>'004 pr. asignavimai'!Q23</f>
        <v>200</v>
      </c>
      <c r="F23" s="113">
        <f>'004 pr. asignavimai'!R23</f>
        <v>200</v>
      </c>
      <c r="G23" s="358"/>
    </row>
    <row r="24" spans="1:7" ht="15" x14ac:dyDescent="0.2">
      <c r="A24" s="79" t="str">
        <f>'004 pr. asignavimai'!M24</f>
        <v>V-004-01-01-03-02</v>
      </c>
      <c r="B24" s="80" t="str">
        <f>'004 pr. asignavimai'!N24</f>
        <v>Suteiktų pagalbos į namus paslaugų skaičius</v>
      </c>
      <c r="C24" s="79" t="str">
        <f>'004 pr. asignavimai'!O24</f>
        <v>vnt.</v>
      </c>
      <c r="D24" s="79">
        <f>'004 pr. asignavimai'!P24</f>
        <v>50</v>
      </c>
      <c r="E24" s="79">
        <f>'004 pr. asignavimai'!Q24</f>
        <v>50</v>
      </c>
      <c r="F24" s="113">
        <f>'004 pr. asignavimai'!R24</f>
        <v>60</v>
      </c>
      <c r="G24" s="358"/>
    </row>
    <row r="25" spans="1:7" ht="15" x14ac:dyDescent="0.2">
      <c r="A25" s="79" t="str">
        <f>'004 pr. asignavimai'!M25</f>
        <v>V-004-01-01-03-03</v>
      </c>
      <c r="B25" s="80" t="str">
        <f>'004 pr. asignavimai'!N25</f>
        <v>Apsaugoto būsto paslaugų gavėjų skaičius</v>
      </c>
      <c r="C25" s="79" t="str">
        <f>'004 pr. asignavimai'!O25</f>
        <v>asm.</v>
      </c>
      <c r="D25" s="79">
        <f>'004 pr. asignavimai'!P25</f>
        <v>3</v>
      </c>
      <c r="E25" s="79">
        <f>'004 pr. asignavimai'!Q25</f>
        <v>4</v>
      </c>
      <c r="F25" s="113">
        <f>'004 pr. asignavimai'!R25</f>
        <v>5</v>
      </c>
      <c r="G25" s="351"/>
    </row>
    <row r="26" spans="1:7" ht="15" x14ac:dyDescent="0.2">
      <c r="A26" s="82" t="s">
        <v>168</v>
      </c>
      <c r="B26" s="349" t="str">
        <f>'004 pr. asignavimai'!D30</f>
        <v>Socialinės reabilitacijos paslaugų neįgaliesiems bendruomenėje teikimas</v>
      </c>
      <c r="C26" s="349"/>
      <c r="D26" s="349"/>
      <c r="E26" s="349"/>
      <c r="F26" s="349"/>
      <c r="G26" s="350" t="s">
        <v>26</v>
      </c>
    </row>
    <row r="27" spans="1:7" ht="15" x14ac:dyDescent="0.2">
      <c r="A27" s="79" t="str">
        <f>'004 pr. asignavimai'!M30</f>
        <v>V-004-01-01-04-01 (SB/VB)</v>
      </c>
      <c r="B27" s="80" t="str">
        <f>'004 pr. asignavimai'!N30</f>
        <v>NVO paslaugas gavusių asmenų skaičius</v>
      </c>
      <c r="C27" s="79" t="str">
        <f>'004 pr. asignavimai'!O30</f>
        <v>vnt.</v>
      </c>
      <c r="D27" s="79">
        <f>'004 pr. asignavimai'!P30</f>
        <v>170</v>
      </c>
      <c r="E27" s="79">
        <f>'004 pr. asignavimai'!Q30</f>
        <v>180</v>
      </c>
      <c r="F27" s="113">
        <f>'004 pr. asignavimai'!R30</f>
        <v>180</v>
      </c>
      <c r="G27" s="358"/>
    </row>
    <row r="28" spans="1:7" ht="15" x14ac:dyDescent="0.2">
      <c r="A28" s="79" t="str">
        <f>'004 pr. asignavimai'!M31</f>
        <v>V-004-01-01-04-02 (SB/VB)</v>
      </c>
      <c r="B28" s="80" t="str">
        <f>'004 pr. asignavimai'!N31</f>
        <v>Pritaikytų asmenims su negalia būstų skaičius</v>
      </c>
      <c r="C28" s="79" t="str">
        <f>'004 pr. asignavimai'!O31</f>
        <v>vnt.</v>
      </c>
      <c r="D28" s="79">
        <f>'004 pr. asignavimai'!P31</f>
        <v>15</v>
      </c>
      <c r="E28" s="79">
        <f>'004 pr. asignavimai'!Q31</f>
        <v>18</v>
      </c>
      <c r="F28" s="113">
        <f>'004 pr. asignavimai'!R31</f>
        <v>18</v>
      </c>
      <c r="G28" s="358"/>
    </row>
    <row r="29" spans="1:7" ht="15" x14ac:dyDescent="0.2">
      <c r="A29" s="79" t="str">
        <f>'004 pr. asignavimai'!M32</f>
        <v>V-004-01-01-04-03</v>
      </c>
      <c r="B29" s="80" t="str">
        <f>'004 pr. asignavimai'!N32</f>
        <v>Paremtų NVO vykdomų programų skaičius</v>
      </c>
      <c r="C29" s="79" t="str">
        <f>'004 pr. asignavimai'!O32</f>
        <v>vnt.</v>
      </c>
      <c r="D29" s="79">
        <f>'004 pr. asignavimai'!P32</f>
        <v>5</v>
      </c>
      <c r="E29" s="79">
        <f>'004 pr. asignavimai'!Q32</f>
        <v>6</v>
      </c>
      <c r="F29" s="113">
        <f>'004 pr. asignavimai'!R32</f>
        <v>6</v>
      </c>
      <c r="G29" s="351"/>
    </row>
    <row r="30" spans="1:7" ht="15" x14ac:dyDescent="0.2">
      <c r="A30" s="82" t="s">
        <v>169</v>
      </c>
      <c r="B30" s="349" t="str">
        <f>'004 pr. asignavimai'!D36</f>
        <v>Visuomenės sveikatos priežiūros funkcijoms vykdyti</v>
      </c>
      <c r="C30" s="349"/>
      <c r="D30" s="349"/>
      <c r="E30" s="349"/>
      <c r="F30" s="349"/>
      <c r="G30" s="350" t="s">
        <v>26</v>
      </c>
    </row>
    <row r="31" spans="1:7" ht="15" x14ac:dyDescent="0.2">
      <c r="A31" s="79" t="str">
        <f>'004 pr. asignavimai'!M36</f>
        <v>V-004-01-01-05-01 (VB)</v>
      </c>
      <c r="B31" s="80" t="str">
        <f>'004 pr. asignavimai'!N36</f>
        <v>Visuomenės sveikatos specialistų skaičius</v>
      </c>
      <c r="C31" s="79" t="str">
        <f>'004 pr. asignavimai'!O36</f>
        <v>asm.</v>
      </c>
      <c r="D31" s="79">
        <f>'004 pr. asignavimai'!P36</f>
        <v>20</v>
      </c>
      <c r="E31" s="79">
        <f>'004 pr. asignavimai'!Q36</f>
        <v>21</v>
      </c>
      <c r="F31" s="113">
        <f>'004 pr. asignavimai'!R36</f>
        <v>22</v>
      </c>
      <c r="G31" s="358"/>
    </row>
    <row r="32" spans="1:7" ht="15" x14ac:dyDescent="0.2">
      <c r="A32" s="79" t="str">
        <f>'004 pr. asignavimai'!M37</f>
        <v>V-004-01-01-05-02 (VB)</v>
      </c>
      <c r="B32" s="80" t="str">
        <f>'004 pr. asignavimai'!N37</f>
        <v>Suorganizuotų renginių skaičius</v>
      </c>
      <c r="C32" s="79" t="str">
        <f>'004 pr. asignavimai'!O37</f>
        <v>vnt.</v>
      </c>
      <c r="D32" s="79">
        <f>'004 pr. asignavimai'!P37</f>
        <v>15000</v>
      </c>
      <c r="E32" s="79">
        <f>'004 pr. asignavimai'!Q37</f>
        <v>15000</v>
      </c>
      <c r="F32" s="113">
        <f>'004 pr. asignavimai'!R37</f>
        <v>15000</v>
      </c>
      <c r="G32" s="358"/>
    </row>
    <row r="33" spans="1:7" ht="15" x14ac:dyDescent="0.2">
      <c r="A33" s="79" t="str">
        <f>'004 pr. asignavimai'!M38</f>
        <v>V-004-01-01-05-03 (VB)</v>
      </c>
      <c r="B33" s="80" t="str">
        <f>'004 pr. asignavimai'!N38</f>
        <v xml:space="preserve">Psichikos sveikatos stiprinimo suteiktų individualių konsultacijų trukmė </v>
      </c>
      <c r="C33" s="79" t="str">
        <f>'004 pr. asignavimai'!O38</f>
        <v>val.</v>
      </c>
      <c r="D33" s="79">
        <f>'004 pr. asignavimai'!P38</f>
        <v>200</v>
      </c>
      <c r="E33" s="79">
        <f>'004 pr. asignavimai'!Q38</f>
        <v>200</v>
      </c>
      <c r="F33" s="113">
        <f>'004 pr. asignavimai'!R38</f>
        <v>200</v>
      </c>
      <c r="G33" s="358"/>
    </row>
    <row r="34" spans="1:7" ht="30" x14ac:dyDescent="0.2">
      <c r="A34" s="79" t="str">
        <f>'004 pr. asignavimai'!M39</f>
        <v>V-004-01-01-05-04 (VB)</v>
      </c>
      <c r="B34" s="80" t="str">
        <f>'004 pr. asignavimai'!N39</f>
        <v xml:space="preserve">Psichikos sveikatos stiprinimo suteiktų grupinių konsultacijų  ar užsiėmimų trukmė </v>
      </c>
      <c r="C34" s="79" t="str">
        <f>'004 pr. asignavimai'!O39</f>
        <v>val.</v>
      </c>
      <c r="D34" s="79">
        <f>'004 pr. asignavimai'!P39</f>
        <v>250</v>
      </c>
      <c r="E34" s="79">
        <f>'004 pr. asignavimai'!Q39</f>
        <v>250</v>
      </c>
      <c r="F34" s="113">
        <f>'004 pr. asignavimai'!R39</f>
        <v>250</v>
      </c>
      <c r="G34" s="358"/>
    </row>
    <row r="35" spans="1:7" ht="15" x14ac:dyDescent="0.2">
      <c r="A35" s="79" t="str">
        <f>'004 pr. asignavimai'!M40</f>
        <v>V-004-01-01-05-05 (VB)</v>
      </c>
      <c r="B35" s="80" t="str">
        <f>'004 pr. asignavimai'!N40</f>
        <v>Sveikos gyvensenos viešinimo informacijos pateikčių skaičius</v>
      </c>
      <c r="C35" s="79" t="str">
        <f>'004 pr. asignavimai'!O40</f>
        <v>vnt.</v>
      </c>
      <c r="D35" s="79">
        <f>'004 pr. asignavimai'!P40</f>
        <v>1500</v>
      </c>
      <c r="E35" s="79">
        <f>'004 pr. asignavimai'!Q40</f>
        <v>1700</v>
      </c>
      <c r="F35" s="113">
        <f>'004 pr. asignavimai'!R40</f>
        <v>1900</v>
      </c>
      <c r="G35" s="358"/>
    </row>
    <row r="36" spans="1:7" ht="15" x14ac:dyDescent="0.2">
      <c r="A36" s="79" t="str">
        <f>'004 pr. asignavimai'!M41</f>
        <v>V-004-01-01-05-06 (VB)</v>
      </c>
      <c r="B36" s="80" t="str">
        <f>'004 pr. asignavimai'!N41</f>
        <v>VSB darbuotojų kvalifikacijos kėlimo skaičius</v>
      </c>
      <c r="C36" s="79" t="str">
        <f>'004 pr. asignavimai'!O41</f>
        <v>vnt.</v>
      </c>
      <c r="D36" s="79">
        <f>'004 pr. asignavimai'!P41</f>
        <v>23</v>
      </c>
      <c r="E36" s="79">
        <f>'004 pr. asignavimai'!Q41</f>
        <v>24</v>
      </c>
      <c r="F36" s="113">
        <f>'004 pr. asignavimai'!R41</f>
        <v>25</v>
      </c>
      <c r="G36" s="351"/>
    </row>
    <row r="37" spans="1:7" ht="15" x14ac:dyDescent="0.2">
      <c r="A37" s="82" t="s">
        <v>170</v>
      </c>
      <c r="B37" s="349" t="str">
        <f>'004 pr. asignavimai'!D44</f>
        <v>Būsto nuomos mokesčio daliai kompensuoti</v>
      </c>
      <c r="C37" s="349"/>
      <c r="D37" s="349"/>
      <c r="E37" s="349"/>
      <c r="F37" s="349"/>
      <c r="G37" s="350" t="s">
        <v>26</v>
      </c>
    </row>
    <row r="38" spans="1:7" ht="15" x14ac:dyDescent="0.2">
      <c r="A38" s="79" t="str">
        <f>'004 pr. asignavimai'!M44</f>
        <v>V-004-01-01-06-01 (VB)</v>
      </c>
      <c r="B38" s="80" t="str">
        <f>'004 pr. asignavimai'!N44</f>
        <v>Būsto nuomos mokesčio dalies paramos gavėjų skaičius</v>
      </c>
      <c r="C38" s="79" t="str">
        <f>'004 pr. asignavimai'!O44</f>
        <v>asm.</v>
      </c>
      <c r="D38" s="79">
        <f>'004 pr. asignavimai'!P44</f>
        <v>25</v>
      </c>
      <c r="E38" s="79">
        <f>'004 pr. asignavimai'!Q44</f>
        <v>29</v>
      </c>
      <c r="F38" s="113">
        <f>'004 pr. asignavimai'!R44</f>
        <v>34</v>
      </c>
      <c r="G38" s="351"/>
    </row>
    <row r="39" spans="1:7" ht="15" x14ac:dyDescent="0.2">
      <c r="A39" s="82" t="s">
        <v>171</v>
      </c>
      <c r="B39" s="349" t="str">
        <f>'004 pr. asignavimai'!D47</f>
        <v>Neveiksnių asmenų būklės peržiūrėjimui užtikrinti</v>
      </c>
      <c r="C39" s="349"/>
      <c r="D39" s="349"/>
      <c r="E39" s="349"/>
      <c r="F39" s="349"/>
      <c r="G39" s="350" t="s">
        <v>26</v>
      </c>
    </row>
    <row r="40" spans="1:7" ht="15" x14ac:dyDescent="0.2">
      <c r="A40" s="79" t="str">
        <f>'004 pr. asignavimai'!M47</f>
        <v>V-004-01-01-07-01 (VB)</v>
      </c>
      <c r="B40" s="80" t="str">
        <f>'004 pr. asignavimai'!N47</f>
        <v>Peržiūrėtų neveiksnių asmenų bylų skaičius</v>
      </c>
      <c r="C40" s="79" t="str">
        <f>'004 pr. asignavimai'!O47</f>
        <v>vnt.</v>
      </c>
      <c r="D40" s="79">
        <f>'004 pr. asignavimai'!P47</f>
        <v>75</v>
      </c>
      <c r="E40" s="79">
        <f>'004 pr. asignavimai'!Q47</f>
        <v>75</v>
      </c>
      <c r="F40" s="113">
        <f>'004 pr. asignavimai'!R47</f>
        <v>75</v>
      </c>
      <c r="G40" s="351"/>
    </row>
    <row r="41" spans="1:7" ht="15" x14ac:dyDescent="0.2">
      <c r="A41" s="82" t="s">
        <v>172</v>
      </c>
      <c r="B41" s="349" t="str">
        <f>'004 pr. asignavimai'!D50</f>
        <v>Socialinės paramos organizavimas užsieniečių integracijai</v>
      </c>
      <c r="C41" s="349"/>
      <c r="D41" s="349"/>
      <c r="E41" s="349"/>
      <c r="F41" s="349"/>
      <c r="G41" s="350" t="s">
        <v>26</v>
      </c>
    </row>
    <row r="42" spans="1:7" ht="15" x14ac:dyDescent="0.2">
      <c r="A42" s="79" t="str">
        <f>'004 pr. asignavimai'!M50</f>
        <v>V-004-01-01-08-01 (VB)</v>
      </c>
      <c r="B42" s="80" t="str">
        <f>'004 pr. asignavimai'!N50</f>
        <v>Būsto nuomotojų skaičius</v>
      </c>
      <c r="C42" s="79" t="str">
        <f>'004 pr. asignavimai'!O50</f>
        <v>vnt.</v>
      </c>
      <c r="D42" s="79">
        <f>'004 pr. asignavimai'!P50</f>
        <v>130</v>
      </c>
      <c r="E42" s="79">
        <f>'004 pr. asignavimai'!Q50</f>
        <v>130</v>
      </c>
      <c r="F42" s="113">
        <f>'004 pr. asignavimai'!R50</f>
        <v>130</v>
      </c>
      <c r="G42" s="358"/>
    </row>
    <row r="43" spans="1:7" ht="15" x14ac:dyDescent="0.2">
      <c r="A43" s="79" t="str">
        <f>'004 pr. asignavimai'!M51</f>
        <v>V-004-01-01-08-02 (VB)</v>
      </c>
      <c r="B43" s="80" t="str">
        <f>'004 pr. asignavimai'!N51</f>
        <v xml:space="preserve">Pagalbą gavusių asmenų skaičius </v>
      </c>
      <c r="C43" s="79" t="str">
        <f>'004 pr. asignavimai'!O51</f>
        <v>asm.</v>
      </c>
      <c r="D43" s="79">
        <f>'004 pr. asignavimai'!P51</f>
        <v>100</v>
      </c>
      <c r="E43" s="79">
        <f>'004 pr. asignavimai'!Q51</f>
        <v>100</v>
      </c>
      <c r="F43" s="113">
        <f>'004 pr. asignavimai'!R51</f>
        <v>100</v>
      </c>
      <c r="G43" s="351"/>
    </row>
    <row r="44" spans="1:7" ht="15" x14ac:dyDescent="0.2">
      <c r="A44" s="82" t="s">
        <v>173</v>
      </c>
      <c r="B44" s="349" t="str">
        <f>'004 pr. asignavimai'!D57</f>
        <v>Savivaldybės teikiamos paramos organizavimas</v>
      </c>
      <c r="C44" s="349"/>
      <c r="D44" s="349"/>
      <c r="E44" s="349"/>
      <c r="F44" s="349"/>
      <c r="G44" s="350" t="s">
        <v>26</v>
      </c>
    </row>
    <row r="45" spans="1:7" ht="15" x14ac:dyDescent="0.2">
      <c r="A45" s="79" t="str">
        <f>'004 pr. asignavimai'!M57</f>
        <v>V-004-01-01-09-01</v>
      </c>
      <c r="B45" s="80" t="str">
        <f>'004 pr. asignavimai'!N57</f>
        <v>Pagalbos pinigais gavėjų skaičius</v>
      </c>
      <c r="C45" s="79" t="str">
        <f>'004 pr. asignavimai'!O57</f>
        <v>asm.</v>
      </c>
      <c r="D45" s="79">
        <f>'004 pr. asignavimai'!P57</f>
        <v>80</v>
      </c>
      <c r="E45" s="79">
        <f>'004 pr. asignavimai'!Q57</f>
        <v>80</v>
      </c>
      <c r="F45" s="113">
        <f>'004 pr. asignavimai'!R57</f>
        <v>80</v>
      </c>
      <c r="G45" s="358"/>
    </row>
    <row r="46" spans="1:7" ht="15" x14ac:dyDescent="0.2">
      <c r="A46" s="79" t="str">
        <f>'004 pr. asignavimai'!M58</f>
        <v>V-004-01-01-09-02</v>
      </c>
      <c r="B46" s="80" t="str">
        <f>'004 pr. asignavimai'!N58</f>
        <v xml:space="preserve">Vienkartinių pašalpų gavėjų skaičius </v>
      </c>
      <c r="C46" s="79" t="str">
        <f>'004 pr. asignavimai'!O58</f>
        <v>asm.</v>
      </c>
      <c r="D46" s="79">
        <f>'004 pr. asignavimai'!P58</f>
        <v>770</v>
      </c>
      <c r="E46" s="79">
        <f>'004 pr. asignavimai'!Q58</f>
        <v>770</v>
      </c>
      <c r="F46" s="113">
        <f>'004 pr. asignavimai'!R58</f>
        <v>770</v>
      </c>
      <c r="G46" s="358"/>
    </row>
    <row r="47" spans="1:7" ht="15" x14ac:dyDescent="0.2">
      <c r="A47" s="79" t="str">
        <f>'004 pr. asignavimai'!M59</f>
        <v>V-004-01-01-09-03</v>
      </c>
      <c r="B47" s="80" t="str">
        <f>'004 pr. asignavimai'!N59</f>
        <v>Vietinės rinkliavos išlaidų kompensacijų gavėjų skaičius</v>
      </c>
      <c r="C47" s="79" t="str">
        <f>'004 pr. asignavimai'!O59</f>
        <v>asm.</v>
      </c>
      <c r="D47" s="79">
        <f>'004 pr. asignavimai'!P59</f>
        <v>615</v>
      </c>
      <c r="E47" s="79">
        <f>'004 pr. asignavimai'!Q59</f>
        <v>615</v>
      </c>
      <c r="F47" s="113">
        <f>'004 pr. asignavimai'!R59</f>
        <v>615</v>
      </c>
      <c r="G47" s="358"/>
    </row>
    <row r="48" spans="1:7" ht="15" x14ac:dyDescent="0.2">
      <c r="A48" s="79" t="str">
        <f>'004 pr. asignavimai'!M60</f>
        <v>V-004-01-01-09-04</v>
      </c>
      <c r="B48" s="80" t="str">
        <f>'004 pr. asignavimai'!N60</f>
        <v>Socialinės globos paslaugų gavėjų skaičius</v>
      </c>
      <c r="C48" s="79" t="str">
        <f>'004 pr. asignavimai'!O60</f>
        <v>asm.</v>
      </c>
      <c r="D48" s="79">
        <f>'004 pr. asignavimai'!P60</f>
        <v>110</v>
      </c>
      <c r="E48" s="79">
        <f>'004 pr. asignavimai'!Q60</f>
        <v>115</v>
      </c>
      <c r="F48" s="113">
        <f>'004 pr. asignavimai'!R60</f>
        <v>120</v>
      </c>
      <c r="G48" s="351"/>
    </row>
    <row r="49" spans="1:7" ht="15" x14ac:dyDescent="0.2">
      <c r="A49" s="82" t="s">
        <v>174</v>
      </c>
      <c r="B49" s="349" t="str">
        <f>'004 pr. asignavimai'!D63</f>
        <v>Vaikų dienos centrų programų rėmimas</v>
      </c>
      <c r="C49" s="349"/>
      <c r="D49" s="349"/>
      <c r="E49" s="349"/>
      <c r="F49" s="349"/>
      <c r="G49" s="350" t="s">
        <v>26</v>
      </c>
    </row>
    <row r="50" spans="1:7" ht="15" x14ac:dyDescent="0.2">
      <c r="A50" s="79" t="str">
        <f>'004 pr. asignavimai'!M63</f>
        <v>V-001-01-01-10-01 (SB/VB)</v>
      </c>
      <c r="B50" s="80" t="str">
        <f>'004 pr. asignavimai'!N63</f>
        <v>Vaikų dienos centrus lankančių vaikų skaičius</v>
      </c>
      <c r="C50" s="79" t="str">
        <f>'004 pr. asignavimai'!O63</f>
        <v>asm.</v>
      </c>
      <c r="D50" s="79">
        <f>'004 pr. asignavimai'!P63</f>
        <v>240</v>
      </c>
      <c r="E50" s="79">
        <f>'004 pr. asignavimai'!Q63</f>
        <v>250</v>
      </c>
      <c r="F50" s="113">
        <f>'004 pr. asignavimai'!R63</f>
        <v>250</v>
      </c>
      <c r="G50" s="351"/>
    </row>
    <row r="51" spans="1:7" ht="15" x14ac:dyDescent="0.2">
      <c r="A51" s="82" t="s">
        <v>175</v>
      </c>
      <c r="B51" s="349" t="str">
        <f>'004 pr. asignavimai'!D67</f>
        <v>Bendruomenės centro programos įgyvendinimas</v>
      </c>
      <c r="C51" s="349"/>
      <c r="D51" s="349"/>
      <c r="E51" s="349"/>
      <c r="F51" s="349"/>
      <c r="G51" s="350" t="s">
        <v>26</v>
      </c>
    </row>
    <row r="52" spans="1:7" ht="15" x14ac:dyDescent="0.2">
      <c r="A52" s="79" t="str">
        <f>'004 pr. asignavimai'!M67</f>
        <v>V-004-01-01-11-01</v>
      </c>
      <c r="B52" s="80" t="str">
        <f>'004 pr. asignavimai'!N67</f>
        <v>Bendruomenės centro paslaugų gavėjų skaičius</v>
      </c>
      <c r="C52" s="79" t="str">
        <f>'004 pr. asignavimai'!O67</f>
        <v>asm.</v>
      </c>
      <c r="D52" s="79">
        <f>'004 pr. asignavimai'!P67</f>
        <v>60</v>
      </c>
      <c r="E52" s="79">
        <f>'004 pr. asignavimai'!Q67</f>
        <v>60</v>
      </c>
      <c r="F52" s="113">
        <f>'004 pr. asignavimai'!R67</f>
        <v>60</v>
      </c>
      <c r="G52" s="358"/>
    </row>
    <row r="53" spans="1:7" ht="15" x14ac:dyDescent="0.2">
      <c r="A53" s="79" t="str">
        <f>'004 pr. asignavimai'!M68</f>
        <v>V-004-01-01-11-02</v>
      </c>
      <c r="B53" s="80" t="str">
        <f>'004 pr. asignavimai'!N68</f>
        <v>Grupinio gyvenimo namų gyventojų skaičius</v>
      </c>
      <c r="C53" s="79" t="str">
        <f>'004 pr. asignavimai'!O68</f>
        <v>asm.</v>
      </c>
      <c r="D53" s="79">
        <f>'004 pr. asignavimai'!P68</f>
        <v>20</v>
      </c>
      <c r="E53" s="79">
        <f>'004 pr. asignavimai'!Q68</f>
        <v>20</v>
      </c>
      <c r="F53" s="113">
        <f>'004 pr. asignavimai'!R68</f>
        <v>30</v>
      </c>
      <c r="G53" s="358"/>
    </row>
    <row r="54" spans="1:7" ht="15" x14ac:dyDescent="0.2">
      <c r="A54" s="79" t="str">
        <f>'004 pr. asignavimai'!M69</f>
        <v>V-004-01-01-11-03</v>
      </c>
      <c r="B54" s="80" t="str">
        <f>'004 pr. asignavimai'!N69</f>
        <v>Socialinių dirbtuvių lankytojų skaičius</v>
      </c>
      <c r="C54" s="79" t="str">
        <f>'004 pr. asignavimai'!O69</f>
        <v>asm.</v>
      </c>
      <c r="D54" s="79">
        <f>'004 pr. asignavimai'!P69</f>
        <v>12</v>
      </c>
      <c r="E54" s="79">
        <f>'004 pr. asignavimai'!Q69</f>
        <v>12</v>
      </c>
      <c r="F54" s="113">
        <f>'004 pr. asignavimai'!R69</f>
        <v>12</v>
      </c>
      <c r="G54" s="351"/>
    </row>
    <row r="55" spans="1:7" ht="15" x14ac:dyDescent="0.2">
      <c r="A55" s="82" t="s">
        <v>176</v>
      </c>
      <c r="B55" s="349" t="str">
        <f>'004 pr. asignavimai'!D72</f>
        <v>Socialinėms pašalpoms  ir kompensacijoms skaičiuoti ir mokėti</v>
      </c>
      <c r="C55" s="349"/>
      <c r="D55" s="349"/>
      <c r="E55" s="349"/>
      <c r="F55" s="349"/>
      <c r="G55" s="350" t="s">
        <v>26</v>
      </c>
    </row>
    <row r="56" spans="1:7" ht="15" x14ac:dyDescent="0.2">
      <c r="A56" s="79" t="str">
        <f>'004 pr. asignavimai'!M72</f>
        <v>V-004-01-01-12-01</v>
      </c>
      <c r="B56" s="80" t="str">
        <f>'004 pr. asignavimai'!N72</f>
        <v>Kompensacijų gavėjų skaičius</v>
      </c>
      <c r="C56" s="79" t="str">
        <f>'004 pr. asignavimai'!O72</f>
        <v>asm.</v>
      </c>
      <c r="D56" s="79">
        <f>'004 pr. asignavimai'!P72</f>
        <v>4000</v>
      </c>
      <c r="E56" s="79">
        <f>'004 pr. asignavimai'!Q72</f>
        <v>4000</v>
      </c>
      <c r="F56" s="113">
        <f>'004 pr. asignavimai'!R72</f>
        <v>4000</v>
      </c>
      <c r="G56" s="358"/>
    </row>
    <row r="57" spans="1:7" ht="15" x14ac:dyDescent="0.2">
      <c r="A57" s="79" t="str">
        <f>'004 pr. asignavimai'!M73</f>
        <v>V-004-01-01-12-02 (SB/ VB)</v>
      </c>
      <c r="B57" s="80" t="str">
        <f>'004 pr. asignavimai'!N73</f>
        <v>Socialinių pašalpų gavėjų skaičius</v>
      </c>
      <c r="C57" s="79" t="str">
        <f>'004 pr. asignavimai'!O73</f>
        <v>asm.</v>
      </c>
      <c r="D57" s="79">
        <f>'004 pr. asignavimai'!P73</f>
        <v>1400</v>
      </c>
      <c r="E57" s="79">
        <f>'004 pr. asignavimai'!Q73</f>
        <v>1400</v>
      </c>
      <c r="F57" s="113">
        <f>'004 pr. asignavimai'!R73</f>
        <v>1400</v>
      </c>
      <c r="G57" s="351"/>
    </row>
    <row r="58" spans="1:7" ht="15" x14ac:dyDescent="0.2">
      <c r="A58" s="82" t="s">
        <v>325</v>
      </c>
      <c r="B58" s="349" t="str">
        <f>'004 pr. asignavimai'!D77</f>
        <v>Asmenų su negalia teisių užtikrinimas</v>
      </c>
      <c r="C58" s="349"/>
      <c r="D58" s="349"/>
      <c r="E58" s="349"/>
      <c r="F58" s="349"/>
      <c r="G58" s="350" t="s">
        <v>26</v>
      </c>
    </row>
    <row r="59" spans="1:7" ht="15" x14ac:dyDescent="0.2">
      <c r="A59" s="79" t="str">
        <f>'004 pr. asignavimai'!M77</f>
        <v>V-004-01-01-13-01 (SB/VB)</v>
      </c>
      <c r="B59" s="154" t="str">
        <f>'004 pr. asignavimai'!N77</f>
        <v>Asmenų su negalia paslaugos gavėjų skaičius</v>
      </c>
      <c r="C59" s="79" t="str">
        <f>'004 pr. asignavimai'!O77</f>
        <v>asm.</v>
      </c>
      <c r="D59" s="79">
        <f>'004 pr. asignavimai'!P77</f>
        <v>100</v>
      </c>
      <c r="E59" s="79">
        <f>'004 pr. asignavimai'!Q77</f>
        <v>200</v>
      </c>
      <c r="F59" s="79">
        <f>'004 pr. asignavimai'!R77</f>
        <v>200</v>
      </c>
      <c r="G59" s="351"/>
    </row>
    <row r="60" spans="1:7" ht="15" x14ac:dyDescent="0.2">
      <c r="A60" s="21" t="s">
        <v>259</v>
      </c>
      <c r="B60" s="354" t="str">
        <f>'004 pr. asignavimai'!C81</f>
        <v>Plėtoti socialinės globos ir kitas socialines paslaugas rajono teritorijoje</v>
      </c>
      <c r="C60" s="355"/>
      <c r="D60" s="355"/>
      <c r="E60" s="355"/>
      <c r="F60" s="355"/>
      <c r="G60" s="361" t="s">
        <v>268</v>
      </c>
    </row>
    <row r="61" spans="1:7" ht="30" x14ac:dyDescent="0.2">
      <c r="A61" s="6" t="str">
        <f>'004 pr. asignavimai'!M81</f>
        <v>R-004-01-02-01</v>
      </c>
      <c r="B61" s="7" t="str">
        <f>'004 pr. asignavimai'!N81</f>
        <v>Gyventojų, kuriems patenkintas socialinės paslaugų poreikis Plungės krizių centre, dalis</v>
      </c>
      <c r="C61" s="6" t="str">
        <f>'004 pr. asignavimai'!O81</f>
        <v>proc.</v>
      </c>
      <c r="D61" s="6">
        <f>'004 pr. asignavimai'!P81</f>
        <v>100</v>
      </c>
      <c r="E61" s="6">
        <f>'004 pr. asignavimai'!Q81</f>
        <v>100</v>
      </c>
      <c r="F61" s="112">
        <f>'004 pr. asignavimai'!R81</f>
        <v>100</v>
      </c>
      <c r="G61" s="362"/>
    </row>
    <row r="62" spans="1:7" ht="15" x14ac:dyDescent="0.2">
      <c r="A62" s="6" t="str">
        <f>'004 pr. asignavimai'!M82</f>
        <v>R-004-01-02-02</v>
      </c>
      <c r="B62" s="7" t="str">
        <f>'004 pr. asignavimai'!N82</f>
        <v>Vaikų, kurie gauna dienos socialinės globos paslaugas, dalis nuo poreikio</v>
      </c>
      <c r="C62" s="6" t="str">
        <f>'004 pr. asignavimai'!O82</f>
        <v>proc.</v>
      </c>
      <c r="D62" s="6">
        <f>'004 pr. asignavimai'!P82</f>
        <v>100</v>
      </c>
      <c r="E62" s="6">
        <f>'004 pr. asignavimai'!Q82</f>
        <v>100</v>
      </c>
      <c r="F62" s="112">
        <f>'004 pr. asignavimai'!R82</f>
        <v>100</v>
      </c>
      <c r="G62" s="362"/>
    </row>
    <row r="63" spans="1:7" ht="30" x14ac:dyDescent="0.2">
      <c r="A63" s="6" t="str">
        <f>'004 pr. asignavimai'!M83</f>
        <v>R-004-01-02-03</v>
      </c>
      <c r="B63" s="7" t="str">
        <f>'004 pr. asignavimai'!N83</f>
        <v>Gyventojų, kuriems patenkintas socialinės paslaugų poreikis Plungės socialinių paslaugų centre, dalis</v>
      </c>
      <c r="C63" s="6" t="str">
        <f>'004 pr. asignavimai'!O83</f>
        <v>proc.</v>
      </c>
      <c r="D63" s="6">
        <f>'004 pr. asignavimai'!P83</f>
        <v>100</v>
      </c>
      <c r="E63" s="6">
        <f>'004 pr. asignavimai'!Q83</f>
        <v>100</v>
      </c>
      <c r="F63" s="112">
        <f>'004 pr. asignavimai'!R83</f>
        <v>100</v>
      </c>
      <c r="G63" s="363"/>
    </row>
    <row r="64" spans="1:7" ht="15" x14ac:dyDescent="0.2">
      <c r="A64" s="82" t="s">
        <v>177</v>
      </c>
      <c r="B64" s="349" t="str">
        <f>'004 pr. asignavimai'!D84</f>
        <v>Socialinių paslaugų centro veikla</v>
      </c>
      <c r="C64" s="349"/>
      <c r="D64" s="349"/>
      <c r="E64" s="349"/>
      <c r="F64" s="349"/>
      <c r="G64" s="350" t="s">
        <v>26</v>
      </c>
    </row>
    <row r="65" spans="1:7" ht="15" x14ac:dyDescent="0.2">
      <c r="A65" s="79" t="str">
        <f>'004 pr. asignavimai'!M84</f>
        <v xml:space="preserve">V-004-01-02-01-01 </v>
      </c>
      <c r="B65" s="80" t="str">
        <f>'004 pr. asignavimai'!N84</f>
        <v>Globojamų vaikų skaičius</v>
      </c>
      <c r="C65" s="79" t="str">
        <f>'004 pr. asignavimai'!O84</f>
        <v>asm.</v>
      </c>
      <c r="D65" s="79">
        <f>'004 pr. asignavimai'!P84</f>
        <v>85</v>
      </c>
      <c r="E65" s="79">
        <f>'004 pr. asignavimai'!Q84</f>
        <v>85</v>
      </c>
      <c r="F65" s="113">
        <f>'004 pr. asignavimai'!R84</f>
        <v>85</v>
      </c>
      <c r="G65" s="358"/>
    </row>
    <row r="66" spans="1:7" ht="15" x14ac:dyDescent="0.2">
      <c r="A66" s="79" t="str">
        <f>'004 pr. asignavimai'!M85</f>
        <v>V-004-01-02-01-02</v>
      </c>
      <c r="B66" s="80" t="str">
        <f>'004 pr. asignavimai'!N85</f>
        <v xml:space="preserve">Tiesiogiai su vaikais dirbančių specialistų skaičius </v>
      </c>
      <c r="C66" s="79" t="str">
        <f>'004 pr. asignavimai'!O85</f>
        <v>asm.</v>
      </c>
      <c r="D66" s="79">
        <f>'004 pr. asignavimai'!P85</f>
        <v>8</v>
      </c>
      <c r="E66" s="79">
        <f>'004 pr. asignavimai'!Q85</f>
        <v>8</v>
      </c>
      <c r="F66" s="113">
        <f>'004 pr. asignavimai'!R85</f>
        <v>8</v>
      </c>
      <c r="G66" s="358"/>
    </row>
    <row r="67" spans="1:7" ht="15" x14ac:dyDescent="0.2">
      <c r="A67" s="79" t="str">
        <f>'004 pr. asignavimai'!M86</f>
        <v>V-004-01-02-01-03</v>
      </c>
      <c r="B67" s="80" t="str">
        <f>'004 pr. asignavimai'!N86</f>
        <v xml:space="preserve">Sunkios negalios asmenų, gaunančių globos paslaugas, skaičius </v>
      </c>
      <c r="C67" s="79" t="str">
        <f>'004 pr. asignavimai'!O86</f>
        <v>asm.</v>
      </c>
      <c r="D67" s="79">
        <f>'004 pr. asignavimai'!P86</f>
        <v>70</v>
      </c>
      <c r="E67" s="79">
        <f>'004 pr. asignavimai'!Q86</f>
        <v>70</v>
      </c>
      <c r="F67" s="113">
        <f>'004 pr. asignavimai'!R86</f>
        <v>70</v>
      </c>
      <c r="G67" s="358"/>
    </row>
    <row r="68" spans="1:7" ht="15" x14ac:dyDescent="0.2">
      <c r="A68" s="79" t="str">
        <f>'004 pr. asignavimai'!M87</f>
        <v>V-004-01-02-01-04</v>
      </c>
      <c r="B68" s="80" t="str">
        <f>'004 pr. asignavimai'!N87</f>
        <v>Dienos užimtumo centre dalyvavusių lankytojų skaičius</v>
      </c>
      <c r="C68" s="79" t="str">
        <f>'004 pr. asignavimai'!O87</f>
        <v>asm.</v>
      </c>
      <c r="D68" s="79">
        <f>'004 pr. asignavimai'!P87</f>
        <v>16</v>
      </c>
      <c r="E68" s="79">
        <f>'004 pr. asignavimai'!Q87</f>
        <v>16</v>
      </c>
      <c r="F68" s="113">
        <f>'004 pr. asignavimai'!R87</f>
        <v>16</v>
      </c>
      <c r="G68" s="358"/>
    </row>
    <row r="69" spans="1:7" ht="15" x14ac:dyDescent="0.2">
      <c r="A69" s="79" t="str">
        <f>'004 pr. asignavimai'!M88</f>
        <v>V-004-01-02-01-05 (VB)</v>
      </c>
      <c r="B69" s="80" t="str">
        <f>'004 pr. asignavimai'!N88</f>
        <v>Šeimų, gaunančių socialines paslaugas, skaičius</v>
      </c>
      <c r="C69" s="79" t="str">
        <f>'004 pr. asignavimai'!O88</f>
        <v>vnt.</v>
      </c>
      <c r="D69" s="79">
        <f>'004 pr. asignavimai'!P88</f>
        <v>172</v>
      </c>
      <c r="E69" s="79">
        <f>'004 pr. asignavimai'!Q88</f>
        <v>180</v>
      </c>
      <c r="F69" s="113">
        <f>'004 pr. asignavimai'!R88</f>
        <v>180</v>
      </c>
      <c r="G69" s="351"/>
    </row>
    <row r="70" spans="1:7" ht="15" x14ac:dyDescent="0.2">
      <c r="A70" s="82" t="s">
        <v>178</v>
      </c>
      <c r="B70" s="349" t="str">
        <f>'004 pr. asignavimai'!D93</f>
        <v>Specialiojo ugdymo centro veikla</v>
      </c>
      <c r="C70" s="349"/>
      <c r="D70" s="349"/>
      <c r="E70" s="349"/>
      <c r="F70" s="349"/>
      <c r="G70" s="350" t="s">
        <v>26</v>
      </c>
    </row>
    <row r="71" spans="1:7" ht="15" x14ac:dyDescent="0.2">
      <c r="A71" s="79" t="str">
        <f>'004 pr. asignavimai'!M93</f>
        <v xml:space="preserve">V-004-01-02-02-01 </v>
      </c>
      <c r="B71" s="80" t="str">
        <f>'004 pr. asignavimai'!N93</f>
        <v>Vaikų su negalia, gaunančių dienos socialinės globos paslaugas, skaičius</v>
      </c>
      <c r="C71" s="79" t="str">
        <f>'004 pr. asignavimai'!O93</f>
        <v>vnt.</v>
      </c>
      <c r="D71" s="79">
        <f>'004 pr. asignavimai'!P93</f>
        <v>12</v>
      </c>
      <c r="E71" s="79">
        <f>'004 pr. asignavimai'!Q93</f>
        <v>13</v>
      </c>
      <c r="F71" s="113">
        <f>'004 pr. asignavimai'!R93</f>
        <v>15</v>
      </c>
      <c r="G71" s="358"/>
    </row>
    <row r="72" spans="1:7" ht="16.5" customHeight="1" x14ac:dyDescent="0.2">
      <c r="A72" s="79" t="str">
        <f>'004 pr. asignavimai'!M94</f>
        <v>V-004-01-02-02-02</v>
      </c>
      <c r="B72" s="80" t="str">
        <f>'004 pr. asignavimai'!N94</f>
        <v>Šeimų, auginančių vaikus su negalia ir gaunančių paslaugas, skaičius</v>
      </c>
      <c r="C72" s="79" t="str">
        <f>'004 pr. asignavimai'!O94</f>
        <v>vnt.</v>
      </c>
      <c r="D72" s="79">
        <f>'004 pr. asignavimai'!P94</f>
        <v>12</v>
      </c>
      <c r="E72" s="79">
        <f>'004 pr. asignavimai'!Q94</f>
        <v>13</v>
      </c>
      <c r="F72" s="113">
        <f>'004 pr. asignavimai'!R94</f>
        <v>15</v>
      </c>
      <c r="G72" s="351"/>
    </row>
    <row r="73" spans="1:7" ht="15" x14ac:dyDescent="0.2">
      <c r="A73" s="82" t="s">
        <v>179</v>
      </c>
      <c r="B73" s="349" t="str">
        <f>'004 pr. asignavimai'!D97</f>
        <v xml:space="preserve">Krizių centro veikla </v>
      </c>
      <c r="C73" s="349"/>
      <c r="D73" s="349"/>
      <c r="E73" s="349"/>
      <c r="F73" s="349"/>
      <c r="G73" s="350" t="s">
        <v>26</v>
      </c>
    </row>
    <row r="74" spans="1:7" ht="30" x14ac:dyDescent="0.2">
      <c r="A74" s="79" t="str">
        <f>'004 pr. asignavimai'!M97</f>
        <v>V-004-01-02-03-01</v>
      </c>
      <c r="B74" s="80" t="str">
        <f>'004 pr. asignavimai'!N97</f>
        <v xml:space="preserve">Socialinės priežiūros paslaugų (laikino apnakvindinimo ir apgyvendinimo) gavėjų skaičius </v>
      </c>
      <c r="C74" s="79" t="str">
        <f>'004 pr. asignavimai'!O97</f>
        <v>asm.</v>
      </c>
      <c r="D74" s="79">
        <f>'004 pr. asignavimai'!P97</f>
        <v>70</v>
      </c>
      <c r="E74" s="79">
        <f>'004 pr. asignavimai'!Q97</f>
        <v>75</v>
      </c>
      <c r="F74" s="113">
        <f>'004 pr. asignavimai'!R97</f>
        <v>80</v>
      </c>
      <c r="G74" s="351"/>
    </row>
    <row r="75" spans="1:7" ht="15" x14ac:dyDescent="0.2">
      <c r="A75" s="21" t="s">
        <v>182</v>
      </c>
      <c r="B75" s="354" t="str">
        <f>'004 pr. asignavimai'!C103</f>
        <v>Prisidėti prie užimtumo didinimo rajone</v>
      </c>
      <c r="C75" s="355"/>
      <c r="D75" s="355"/>
      <c r="E75" s="355"/>
      <c r="F75" s="355"/>
      <c r="G75" s="361" t="s">
        <v>270</v>
      </c>
    </row>
    <row r="76" spans="1:7" ht="15" x14ac:dyDescent="0.2">
      <c r="A76" s="6" t="str">
        <f>'004 pr. asignavimai'!M103</f>
        <v>R-004-01-03-01</v>
      </c>
      <c r="B76" s="7" t="str">
        <f>'004 pr. asignavimai'!N103</f>
        <v>Nedarbo lygis rajone</v>
      </c>
      <c r="C76" s="6" t="str">
        <f>'004 pr. asignavimai'!O103</f>
        <v>proc.</v>
      </c>
      <c r="D76" s="155">
        <f>'004 pr. asignavimai'!P103</f>
        <v>13</v>
      </c>
      <c r="E76" s="155">
        <f>'004 pr. asignavimai'!Q103</f>
        <v>12.5</v>
      </c>
      <c r="F76" s="156">
        <f>'004 pr. asignavimai'!R103</f>
        <v>12</v>
      </c>
      <c r="G76" s="365"/>
    </row>
    <row r="77" spans="1:7" ht="15" x14ac:dyDescent="0.2">
      <c r="A77" s="82" t="s">
        <v>181</v>
      </c>
      <c r="B77" s="349" t="str">
        <f>'004 pr. asignavimai'!D104</f>
        <v>Savivaldybės patvirtintai užimtumo didinimo programai įgyvendinti</v>
      </c>
      <c r="C77" s="349"/>
      <c r="D77" s="349"/>
      <c r="E77" s="349"/>
      <c r="F77" s="349"/>
      <c r="G77" s="350" t="s">
        <v>26</v>
      </c>
    </row>
    <row r="78" spans="1:7" ht="15" x14ac:dyDescent="0.2">
      <c r="A78" s="79" t="str">
        <f>'004 pr. asignavimai'!M104</f>
        <v>V-004-01-03-01-01 (VB)</v>
      </c>
      <c r="B78" s="80" t="str">
        <f>'004 pr. asignavimai'!N104</f>
        <v>Įdarbintų asmenų skaičius</v>
      </c>
      <c r="C78" s="79" t="str">
        <f>'004 pr. asignavimai'!O104</f>
        <v>asm.</v>
      </c>
      <c r="D78" s="79">
        <f>'004 pr. asignavimai'!P104</f>
        <v>30</v>
      </c>
      <c r="E78" s="79">
        <f>'004 pr. asignavimai'!Q104</f>
        <v>40</v>
      </c>
      <c r="F78" s="113">
        <f>'004 pr. asignavimai'!R104</f>
        <v>60</v>
      </c>
      <c r="G78" s="358"/>
    </row>
    <row r="79" spans="1:7" ht="15" x14ac:dyDescent="0.2">
      <c r="A79" s="79" t="str">
        <f>'004 pr. asignavimai'!M105</f>
        <v>V-004-01-03-01-02 (VB)</v>
      </c>
      <c r="B79" s="80" t="str">
        <f>'004 pr. asignavimai'!N105</f>
        <v>Paslaugas gavusių ilgalaikių bedarbių skaičius</v>
      </c>
      <c r="C79" s="79" t="str">
        <f>'004 pr. asignavimai'!O105</f>
        <v>asm.</v>
      </c>
      <c r="D79" s="79">
        <f>'004 pr. asignavimai'!P105</f>
        <v>50</v>
      </c>
      <c r="E79" s="79">
        <f>'004 pr. asignavimai'!Q105</f>
        <v>60</v>
      </c>
      <c r="F79" s="113">
        <f>'004 pr. asignavimai'!R105</f>
        <v>60</v>
      </c>
      <c r="G79" s="351"/>
    </row>
    <row r="80" spans="1:7" ht="15" x14ac:dyDescent="0.2">
      <c r="A80" s="21" t="s">
        <v>183</v>
      </c>
      <c r="B80" s="354" t="str">
        <f>'004 pr. asignavimai'!C109</f>
        <v>Gerinti pavėžėjimo paslaugų kokybę ir prieinamumą</v>
      </c>
      <c r="C80" s="355"/>
      <c r="D80" s="355"/>
      <c r="E80" s="355"/>
      <c r="F80" s="355"/>
      <c r="G80" s="361" t="s">
        <v>271</v>
      </c>
    </row>
    <row r="81" spans="1:7" ht="30" x14ac:dyDescent="0.2">
      <c r="A81" s="6" t="str">
        <f>'004 pr. asignavimai'!M109</f>
        <v>R-004-01-04-01</v>
      </c>
      <c r="B81" s="6" t="str">
        <f>'004 pr. asignavimai'!N109</f>
        <v>Vidutiniškai vienam gyventojui tenkančių kelionių miesto ir priemiesčio maršrutais skaičius</v>
      </c>
      <c r="C81" s="6" t="str">
        <f>'004 pr. asignavimai'!O109</f>
        <v>asm.</v>
      </c>
      <c r="D81" s="6">
        <f>'004 pr. asignavimai'!P109</f>
        <v>13</v>
      </c>
      <c r="E81" s="6">
        <f>'004 pr. asignavimai'!Q109</f>
        <v>14</v>
      </c>
      <c r="F81" s="112">
        <f>'004 pr. asignavimai'!R109</f>
        <v>15</v>
      </c>
      <c r="G81" s="363"/>
    </row>
    <row r="82" spans="1:7" ht="15" x14ac:dyDescent="0.2">
      <c r="A82" s="82" t="s">
        <v>257</v>
      </c>
      <c r="B82" s="349" t="str">
        <f>'004 pr. asignavimai'!D110</f>
        <v>„Plungės autobusų parkas“ veiklos gerinimas</v>
      </c>
      <c r="C82" s="349"/>
      <c r="D82" s="349"/>
      <c r="E82" s="349"/>
      <c r="F82" s="349"/>
      <c r="G82" s="364" t="s">
        <v>271</v>
      </c>
    </row>
    <row r="83" spans="1:7" ht="15" x14ac:dyDescent="0.2">
      <c r="A83" s="79" t="str">
        <f>'004 pr. asignavimai'!M110</f>
        <v>P-004-01-04-01-01</v>
      </c>
      <c r="B83" s="80" t="str">
        <f>'004 pr. asignavimai'!N110</f>
        <v>Įsigytų priemonių skaičius</v>
      </c>
      <c r="C83" s="79" t="str">
        <f>'004 pr. asignavimai'!O110</f>
        <v>vnt.</v>
      </c>
      <c r="D83" s="79">
        <f>'004 pr. asignavimai'!P110</f>
        <v>2</v>
      </c>
      <c r="E83" s="79">
        <f>'004 pr. asignavimai'!Q110</f>
        <v>4</v>
      </c>
      <c r="F83" s="113">
        <f>'004 pr. asignavimai'!R110</f>
        <v>3</v>
      </c>
      <c r="G83" s="351"/>
    </row>
    <row r="84" spans="1:7" ht="15" x14ac:dyDescent="0.2">
      <c r="A84" s="82" t="s">
        <v>184</v>
      </c>
      <c r="B84" s="349" t="str">
        <f>'004 pr. asignavimai'!D113</f>
        <v>Keleivių ir moksleivių pavėžėjimo užtikrinimas</v>
      </c>
      <c r="C84" s="349"/>
      <c r="D84" s="349"/>
      <c r="E84" s="349"/>
      <c r="F84" s="349"/>
      <c r="G84" s="350" t="s">
        <v>26</v>
      </c>
    </row>
    <row r="85" spans="1:7" ht="15" x14ac:dyDescent="0.2">
      <c r="A85" s="79" t="str">
        <f>'004 pr. asignavimai'!M113</f>
        <v>V-004-01-04-02-01</v>
      </c>
      <c r="B85" s="80" t="str">
        <f>'004 pr. asignavimai'!N113</f>
        <v>Viešuoju transportu pervežtų keleivių skaičius</v>
      </c>
      <c r="C85" s="79" t="str">
        <f>'004 pr. asignavimai'!O113</f>
        <v>asm.</v>
      </c>
      <c r="D85" s="79">
        <f>'004 pr. asignavimai'!P113</f>
        <v>445500</v>
      </c>
      <c r="E85" s="79">
        <f>'004 pr. asignavimai'!Q113</f>
        <v>490050</v>
      </c>
      <c r="F85" s="113">
        <f>'004 pr. asignavimai'!R113</f>
        <v>490500</v>
      </c>
      <c r="G85" s="351"/>
    </row>
    <row r="86" spans="1:7" ht="15" x14ac:dyDescent="0.2">
      <c r="A86" s="82" t="s">
        <v>331</v>
      </c>
      <c r="B86" s="349" t="str">
        <f>'004 pr. asignavimai'!D116</f>
        <v>Pacientų pavėžėjimo paslaugos užtikrinimas</v>
      </c>
      <c r="C86" s="349"/>
      <c r="D86" s="349"/>
      <c r="E86" s="349"/>
      <c r="F86" s="349"/>
      <c r="G86" s="350" t="s">
        <v>26</v>
      </c>
    </row>
    <row r="87" spans="1:7" ht="15" x14ac:dyDescent="0.2">
      <c r="A87" s="79" t="str">
        <f>'004 pr. asignavimai'!M116</f>
        <v>V-004-01-04-03-01</v>
      </c>
      <c r="B87" s="79" t="str">
        <f>'004 pr. asignavimai'!N116</f>
        <v>Pervežtų pacientų skaičius</v>
      </c>
      <c r="C87" s="79" t="str">
        <f>'004 pr. asignavimai'!O116</f>
        <v>asm.</v>
      </c>
      <c r="D87" s="79">
        <f>'004 pr. asignavimai'!P116</f>
        <v>200</v>
      </c>
      <c r="E87" s="79">
        <f>'004 pr. asignavimai'!Q116</f>
        <v>300</v>
      </c>
      <c r="F87" s="79">
        <f>'004 pr. asignavimai'!R116</f>
        <v>400</v>
      </c>
      <c r="G87" s="351"/>
    </row>
    <row r="88" spans="1:7" ht="15" x14ac:dyDescent="0.2">
      <c r="A88" s="21" t="s">
        <v>185</v>
      </c>
      <c r="B88" s="359" t="str">
        <f>'004 pr. asignavimai'!C122</f>
        <v>Padidinti kokybiškų ir kvalifikuotų asmens sveikatos priežiūros paslaugų prieinamumą Plungės rajono savivaldybės gyventojams</v>
      </c>
      <c r="C88" s="360"/>
      <c r="D88" s="360"/>
      <c r="E88" s="360"/>
      <c r="F88" s="360"/>
      <c r="G88" s="361" t="s">
        <v>272</v>
      </c>
    </row>
    <row r="89" spans="1:7" ht="30" x14ac:dyDescent="0.2">
      <c r="A89" s="94" t="str">
        <f>'004 pr. asignavimai'!M122</f>
        <v>R-004-02-01-01</v>
      </c>
      <c r="B89" s="110" t="str">
        <f>'004 pr. asignavimai'!N122</f>
        <v>Teikiamų ambulatorinių paslaugų skaičiaus pokytis (skaičiuojama už tuos metus, kai gydytojai pradeda dirbti ir lyginama su praėjusiais metais)</v>
      </c>
      <c r="C89" s="94" t="str">
        <f>'004 pr. asignavimai'!O122</f>
        <v>proc.</v>
      </c>
      <c r="D89" s="94">
        <f>'004 pr. asignavimai'!P122</f>
        <v>0.5</v>
      </c>
      <c r="E89" s="94">
        <f>'004 pr. asignavimai'!Q122</f>
        <v>0.5</v>
      </c>
      <c r="F89" s="114">
        <f>'004 pr. asignavimai'!R122</f>
        <v>0.5</v>
      </c>
      <c r="G89" s="368"/>
    </row>
    <row r="90" spans="1:7" ht="15" x14ac:dyDescent="0.2">
      <c r="A90" s="94" t="str">
        <f>'004 pr. asignavimai'!M123</f>
        <v>R-004-02-01-02</v>
      </c>
      <c r="B90" s="110" t="str">
        <f>'004 pr. asignavimai'!N123</f>
        <v>Pritrauktų sveikatos priežiūros specialistų skaičius per metus</v>
      </c>
      <c r="C90" s="94" t="str">
        <f>'004 pr. asignavimai'!O123</f>
        <v>proc.</v>
      </c>
      <c r="D90" s="94">
        <f>'004 pr. asignavimai'!P123</f>
        <v>4</v>
      </c>
      <c r="E90" s="94">
        <f>'004 pr. asignavimai'!Q123</f>
        <v>5</v>
      </c>
      <c r="F90" s="114">
        <f>'004 pr. asignavimai'!R123</f>
        <v>5</v>
      </c>
      <c r="G90" s="365"/>
    </row>
    <row r="91" spans="1:7" ht="15" x14ac:dyDescent="0.2">
      <c r="A91" s="82" t="s">
        <v>195</v>
      </c>
      <c r="B91" s="349" t="str">
        <f>'004 pr. asignavimai'!D124</f>
        <v>Ligoninės programos įgyvendinimas</v>
      </c>
      <c r="C91" s="349"/>
      <c r="D91" s="349"/>
      <c r="E91" s="349"/>
      <c r="F91" s="349"/>
      <c r="G91" s="364" t="s">
        <v>272</v>
      </c>
    </row>
    <row r="92" spans="1:7" ht="15" x14ac:dyDescent="0.2">
      <c r="A92" s="79" t="str">
        <f>'004 pr. asignavimai'!M124</f>
        <v>P-004-02-01-01-01</v>
      </c>
      <c r="B92" s="80" t="str">
        <f>'004 pr. asignavimai'!N124</f>
        <v>Gydytojų rezidentų skaičius</v>
      </c>
      <c r="C92" s="79" t="str">
        <f>'004 pr. asignavimai'!O124</f>
        <v>asm.</v>
      </c>
      <c r="D92" s="79">
        <f>'004 pr. asignavimai'!P124</f>
        <v>2</v>
      </c>
      <c r="E92" s="79">
        <f>'004 pr. asignavimai'!Q124</f>
        <v>1</v>
      </c>
      <c r="F92" s="113">
        <f>'004 pr. asignavimai'!R124</f>
        <v>1</v>
      </c>
      <c r="G92" s="369"/>
    </row>
    <row r="93" spans="1:7" ht="15" x14ac:dyDescent="0.2">
      <c r="A93" s="79" t="str">
        <f>'004 pr. asignavimai'!M125</f>
        <v>P-004-02-01-01-02</v>
      </c>
      <c r="B93" s="80" t="str">
        <f>'004 pr. asignavimai'!N125</f>
        <v>Iš kitų miestų atvykstančių gydytojų skaičius</v>
      </c>
      <c r="C93" s="79" t="str">
        <f>'004 pr. asignavimai'!O125</f>
        <v>asm.</v>
      </c>
      <c r="D93" s="79">
        <f>'004 pr. asignavimai'!P125</f>
        <v>37</v>
      </c>
      <c r="E93" s="79">
        <f>'004 pr. asignavimai'!Q125</f>
        <v>39</v>
      </c>
      <c r="F93" s="113">
        <f>'004 pr. asignavimai'!R125</f>
        <v>39</v>
      </c>
      <c r="G93" s="369"/>
    </row>
    <row r="94" spans="1:7" ht="15" x14ac:dyDescent="0.2">
      <c r="A94" s="79" t="str">
        <f>'004 pr. asignavimai'!M126</f>
        <v>P-004-02-01-01-03</v>
      </c>
      <c r="B94" s="80" t="str">
        <f>'004 pr. asignavimai'!N126</f>
        <v>Prevencinė  krūties vėžio programos paslaugų skaičius</v>
      </c>
      <c r="C94" s="79" t="str">
        <f>'004 pr. asignavimai'!O126</f>
        <v>vnt.</v>
      </c>
      <c r="D94" s="79">
        <f>'004 pr. asignavimai'!P126</f>
        <v>0</v>
      </c>
      <c r="E94" s="79">
        <f>'004 pr. asignavimai'!Q126</f>
        <v>1500</v>
      </c>
      <c r="F94" s="113">
        <f>'004 pr. asignavimai'!R126</f>
        <v>2500</v>
      </c>
      <c r="G94" s="366"/>
    </row>
    <row r="95" spans="1:7" ht="15" x14ac:dyDescent="0.2">
      <c r="A95" s="79" t="str">
        <f>'004 pr. asignavimai'!M127</f>
        <v>P-004-02-01-01-04</v>
      </c>
      <c r="B95" s="80" t="str">
        <f>'004 pr. asignavimai'!N127</f>
        <v xml:space="preserve">Skubios pagalbos skyriaus atitikimas B tipui </v>
      </c>
      <c r="C95" s="79" t="str">
        <f>'004 pr. asignavimai'!O127</f>
        <v>proc.</v>
      </c>
      <c r="D95" s="79">
        <f>'004 pr. asignavimai'!P127</f>
        <v>0</v>
      </c>
      <c r="E95" s="79">
        <f>'004 pr. asignavimai'!Q127</f>
        <v>0</v>
      </c>
      <c r="F95" s="113">
        <f>'004 pr. asignavimai'!R127</f>
        <v>100</v>
      </c>
      <c r="G95" s="149"/>
    </row>
    <row r="96" spans="1:7" ht="15" x14ac:dyDescent="0.2">
      <c r="A96" s="79" t="str">
        <f>'004 pr. asignavimai'!M128</f>
        <v>P-004-02-01-01-05</v>
      </c>
      <c r="B96" s="80" t="str">
        <f>'004 pr. asignavimai'!N128</f>
        <v>Lėtinio skausmo gydymo procedūrų skaičiaus augimas</v>
      </c>
      <c r="C96" s="79" t="str">
        <f>'004 pr. asignavimai'!O128</f>
        <v>proc.</v>
      </c>
      <c r="D96" s="79">
        <f>'004 pr. asignavimai'!P128</f>
        <v>0</v>
      </c>
      <c r="E96" s="79">
        <f>'004 pr. asignavimai'!Q128</f>
        <v>10</v>
      </c>
      <c r="F96" s="113">
        <f>'004 pr. asignavimai'!R128</f>
        <v>10</v>
      </c>
      <c r="G96" s="149"/>
    </row>
    <row r="97" spans="1:7" ht="15" x14ac:dyDescent="0.2">
      <c r="A97" s="82" t="s">
        <v>186</v>
      </c>
      <c r="B97" s="349" t="str">
        <f>'004 pr. asignavimai'!D131</f>
        <v>Saugios nakvynės paslaugos organizavimas  Plungės ligoninėje</v>
      </c>
      <c r="C97" s="349"/>
      <c r="D97" s="349"/>
      <c r="E97" s="349"/>
      <c r="F97" s="349"/>
      <c r="G97" s="350" t="s">
        <v>26</v>
      </c>
    </row>
    <row r="98" spans="1:7" ht="15" x14ac:dyDescent="0.2">
      <c r="A98" s="79" t="str">
        <f>'004 pr. asignavimai'!M131</f>
        <v>V-004-02-01-02-01</v>
      </c>
      <c r="B98" s="80" t="str">
        <f>'004 pr. asignavimai'!N131</f>
        <v>Asmenų, kuriems suteiktos saugios nakvynės paslaugos, skaičius</v>
      </c>
      <c r="C98" s="79" t="str">
        <f>'004 pr. asignavimai'!O131</f>
        <v>asm.</v>
      </c>
      <c r="D98" s="79">
        <f>'004 pr. asignavimai'!P131</f>
        <v>120</v>
      </c>
      <c r="E98" s="79">
        <f>'004 pr. asignavimai'!Q131</f>
        <v>120</v>
      </c>
      <c r="F98" s="113">
        <f>'004 pr. asignavimai'!R131</f>
        <v>220</v>
      </c>
      <c r="G98" s="351"/>
    </row>
    <row r="99" spans="1:7" ht="70.5" customHeight="1" x14ac:dyDescent="0.2">
      <c r="A99" s="21" t="s">
        <v>188</v>
      </c>
      <c r="B99" s="354" t="str">
        <f>'004 pr. asignavimai'!C135</f>
        <v>Siekti, kad BĮ Plungės rajono savivaldybės visuomenės sveikatos biuras taptų modernia šiuolaikine įstaiga, kurioje dirbs kvalifikuoti, išsilavinę specialistai</v>
      </c>
      <c r="C99" s="355"/>
      <c r="D99" s="355"/>
      <c r="E99" s="355"/>
      <c r="F99" s="355"/>
      <c r="G99" s="361" t="s">
        <v>273</v>
      </c>
    </row>
    <row r="100" spans="1:7" ht="50.25" customHeight="1" x14ac:dyDescent="0.2">
      <c r="A100" s="6" t="str">
        <f>'004 pr. asignavimai'!M135</f>
        <v>R-004-02-02-01</v>
      </c>
      <c r="B100" s="6" t="str">
        <f>'004 pr. asignavimai'!N135</f>
        <v>Pravestų teorinių ir praktinių užsiėmimų skaičiaus pokytis (palyginti su praėjusiais metais)</v>
      </c>
      <c r="C100" s="6" t="str">
        <f>'004 pr. asignavimai'!O135</f>
        <v>proc.</v>
      </c>
      <c r="D100" s="6">
        <f>'004 pr. asignavimai'!P135</f>
        <v>0.1</v>
      </c>
      <c r="E100" s="6">
        <f>'004 pr. asignavimai'!Q135</f>
        <v>0.5</v>
      </c>
      <c r="F100" s="112">
        <f>'004 pr. asignavimai'!R135</f>
        <v>0.5</v>
      </c>
      <c r="G100" s="365"/>
    </row>
    <row r="101" spans="1:7" ht="15" x14ac:dyDescent="0.2">
      <c r="A101" s="82" t="s">
        <v>187</v>
      </c>
      <c r="B101" s="349" t="str">
        <f>'004 pr. asignavimai'!D136</f>
        <v>Visuomenės sveikatos biuro veikla</v>
      </c>
      <c r="C101" s="349"/>
      <c r="D101" s="349"/>
      <c r="E101" s="349"/>
      <c r="F101" s="349"/>
      <c r="G101" s="350" t="s">
        <v>26</v>
      </c>
    </row>
    <row r="102" spans="1:7" ht="30" x14ac:dyDescent="0.2">
      <c r="A102" s="79" t="str">
        <f>'004 pr. asignavimai'!M136</f>
        <v>V-004-02-02-01-01</v>
      </c>
      <c r="B102" s="80" t="str">
        <f>'004 pr. asignavimai'!N136</f>
        <v>VSB darbuotojų ir ikimokyklinio ugdymo įstaigų visuomenės sveikatos specialistų skaičius</v>
      </c>
      <c r="C102" s="79" t="str">
        <f>'004 pr. asignavimai'!O136</f>
        <v>asm.</v>
      </c>
      <c r="D102" s="79">
        <f>'004 pr. asignavimai'!P136</f>
        <v>10</v>
      </c>
      <c r="E102" s="79">
        <f>'004 pr. asignavimai'!Q136</f>
        <v>11</v>
      </c>
      <c r="F102" s="113">
        <f>'004 pr. asignavimai'!R136</f>
        <v>12</v>
      </c>
      <c r="G102" s="358"/>
    </row>
    <row r="103" spans="1:7" ht="16.5" customHeight="1" x14ac:dyDescent="0.2">
      <c r="A103" s="79" t="str">
        <f>'004 pr. asignavimai'!M137</f>
        <v>V-004-02-02-01-02</v>
      </c>
      <c r="B103" s="80" t="str">
        <f>'004 pr. asignavimai'!N137</f>
        <v>Privalomųjų mokymų skaičius</v>
      </c>
      <c r="C103" s="79" t="str">
        <f>'004 pr. asignavimai'!O137</f>
        <v>vnt.</v>
      </c>
      <c r="D103" s="79">
        <f>'004 pr. asignavimai'!P137</f>
        <v>1200</v>
      </c>
      <c r="E103" s="79">
        <f>'004 pr. asignavimai'!Q137</f>
        <v>1300</v>
      </c>
      <c r="F103" s="113">
        <f>'004 pr. asignavimai'!R137</f>
        <v>1400</v>
      </c>
      <c r="G103" s="358"/>
    </row>
    <row r="104" spans="1:7" ht="16.5" customHeight="1" x14ac:dyDescent="0.2">
      <c r="A104" s="79" t="str">
        <f>'004 pr. asignavimai'!M138</f>
        <v>V-004-02-02-01-03</v>
      </c>
      <c r="B104" s="80" t="str">
        <f>'004 pr. asignavimai'!N138</f>
        <v>Suteiktų JPSPP gavėjų skaičius</v>
      </c>
      <c r="C104" s="79" t="str">
        <f>'004 pr. asignavimai'!O138</f>
        <v>asm.</v>
      </c>
      <c r="D104" s="79">
        <f>'004 pr. asignavimai'!P138</f>
        <v>100</v>
      </c>
      <c r="E104" s="79">
        <f>'004 pr. asignavimai'!Q138</f>
        <v>110</v>
      </c>
      <c r="F104" s="113">
        <f>'004 pr. asignavimai'!R138</f>
        <v>120</v>
      </c>
      <c r="G104" s="351"/>
    </row>
    <row r="105" spans="1:7" ht="33" customHeight="1" x14ac:dyDescent="0.2">
      <c r="A105" s="82" t="s">
        <v>282</v>
      </c>
      <c r="B105" s="349" t="s">
        <v>87</v>
      </c>
      <c r="C105" s="349"/>
      <c r="D105" s="349"/>
      <c r="E105" s="349"/>
      <c r="F105" s="349"/>
      <c r="G105" s="364" t="s">
        <v>274</v>
      </c>
    </row>
    <row r="106" spans="1:7" ht="30.75" customHeight="1" x14ac:dyDescent="0.2">
      <c r="A106" s="79" t="str">
        <f>'004 pr. asignavimai'!M142</f>
        <v>P-004-02-02-02-01</v>
      </c>
      <c r="B106" s="80" t="str">
        <f>'004 pr. asignavimai'!N142</f>
        <v>Priklausomybių mažinimo programos dalyvių skaičius</v>
      </c>
      <c r="C106" s="79" t="str">
        <f>'004 pr. asignavimai'!O142</f>
        <v>asm.</v>
      </c>
      <c r="D106" s="79">
        <f>'004 pr. asignavimai'!P142</f>
        <v>102</v>
      </c>
      <c r="E106" s="79">
        <f>'004 pr. asignavimai'!Q142</f>
        <v>104</v>
      </c>
      <c r="F106" s="113">
        <f>'004 pr. asignavimai'!R142</f>
        <v>105</v>
      </c>
      <c r="G106" s="369"/>
    </row>
    <row r="107" spans="1:7" ht="30.75" customHeight="1" x14ac:dyDescent="0.2">
      <c r="A107" s="79" t="str">
        <f>'004 pr. asignavimai'!M143</f>
        <v>P-004-02-02-02-02</v>
      </c>
      <c r="B107" s="80" t="str">
        <f>'004 pr. asignavimai'!N143</f>
        <v>Priklausomybių mažinimo programos renginių skaičius</v>
      </c>
      <c r="C107" s="79" t="str">
        <f>'004 pr. asignavimai'!O143</f>
        <v>vnt.</v>
      </c>
      <c r="D107" s="79">
        <f>'004 pr. asignavimai'!P143</f>
        <v>25</v>
      </c>
      <c r="E107" s="79">
        <f>'004 pr. asignavimai'!Q143</f>
        <v>27</v>
      </c>
      <c r="F107" s="113">
        <f>'004 pr. asignavimai'!R143</f>
        <v>29</v>
      </c>
      <c r="G107" s="366"/>
    </row>
    <row r="108" spans="1:7" ht="33" customHeight="1" x14ac:dyDescent="0.2">
      <c r="A108" s="21" t="s">
        <v>189</v>
      </c>
      <c r="B108" s="354" t="str">
        <f>'004 pr. asignavimai'!C149</f>
        <v>Užtikrinti Plungės rajono savivaldybės ir socialinio būsto fondo plėtrą</v>
      </c>
      <c r="C108" s="355"/>
      <c r="D108" s="355"/>
      <c r="E108" s="355"/>
      <c r="F108" s="355"/>
      <c r="G108" s="361" t="s">
        <v>275</v>
      </c>
    </row>
    <row r="109" spans="1:7" ht="21.75" customHeight="1" x14ac:dyDescent="0.2">
      <c r="A109" s="6" t="str">
        <f>'004 pr. asignavimai'!M149</f>
        <v>R-004-03-01-01</v>
      </c>
      <c r="B109" s="7" t="str">
        <f>'004 pr. asignavimai'!N149</f>
        <v>Asmenų (šeimų), gavusių socialinį būstą, skaičius</v>
      </c>
      <c r="C109" s="6" t="str">
        <f>'004 pr. asignavimai'!O149</f>
        <v>asm.</v>
      </c>
      <c r="D109" s="6">
        <f>'004 pr. asignavimai'!P149</f>
        <v>15</v>
      </c>
      <c r="E109" s="6">
        <f>'004 pr. asignavimai'!Q149</f>
        <v>15</v>
      </c>
      <c r="F109" s="112">
        <f>'004 pr. asignavimai'!R149</f>
        <v>15</v>
      </c>
      <c r="G109" s="365"/>
    </row>
    <row r="110" spans="1:7" ht="33" customHeight="1" x14ac:dyDescent="0.2">
      <c r="A110" s="82" t="s">
        <v>194</v>
      </c>
      <c r="B110" s="349" t="str">
        <f>'004 pr. asignavimai'!D150</f>
        <v>Savivaldybės ir socialinio būsto fondo plėtra</v>
      </c>
      <c r="C110" s="349"/>
      <c r="D110" s="349"/>
      <c r="E110" s="349"/>
      <c r="F110" s="349"/>
      <c r="G110" s="364" t="s">
        <v>275</v>
      </c>
    </row>
    <row r="111" spans="1:7" ht="25.5" customHeight="1" x14ac:dyDescent="0.2">
      <c r="A111" s="150" t="str">
        <f>'004 pr. asignavimai'!M150</f>
        <v>P-004-03-01-01-01(SB/VB)</v>
      </c>
      <c r="B111" s="80" t="str">
        <f>'004 pr. asignavimai'!N150</f>
        <v xml:space="preserve">Padidintas socialinio būsto fondas </v>
      </c>
      <c r="C111" s="79" t="str">
        <f>'004 pr. asignavimai'!O150</f>
        <v>vnt.</v>
      </c>
      <c r="D111" s="79">
        <f>'004 pr. asignavimai'!P150</f>
        <v>1</v>
      </c>
      <c r="E111" s="79">
        <f>'004 pr. asignavimai'!Q150</f>
        <v>1</v>
      </c>
      <c r="F111" s="113">
        <f>'004 pr. asignavimai'!R150</f>
        <v>1</v>
      </c>
      <c r="G111" s="366"/>
    </row>
    <row r="112" spans="1:7" ht="15" x14ac:dyDescent="0.2">
      <c r="A112" s="21" t="s">
        <v>191</v>
      </c>
      <c r="B112" s="354" t="str">
        <f>'004 pr. asignavimai'!C157</f>
        <v>Užtikrinti pirties ir viešojo tualeto nepertraukiamą veiklą</v>
      </c>
      <c r="C112" s="355"/>
      <c r="D112" s="355"/>
      <c r="E112" s="355"/>
      <c r="F112" s="355"/>
      <c r="G112" s="361" t="s">
        <v>268</v>
      </c>
    </row>
    <row r="113" spans="1:7" ht="30" x14ac:dyDescent="0.2">
      <c r="A113" s="6" t="str">
        <f>'004 pr. asignavimai'!M157</f>
        <v>R-004-04-01-01</v>
      </c>
      <c r="B113" s="7" t="str">
        <f>'004 pr. asignavimai'!N157</f>
        <v>Lankytojų, kuriems kompensuotos pirties paslaugos, dalis (nuo visų lankytojų skaičius)</v>
      </c>
      <c r="C113" s="6" t="str">
        <f>'004 pr. asignavimai'!O157</f>
        <v>proc.</v>
      </c>
      <c r="D113" s="6">
        <f>'004 pr. asignavimai'!P157</f>
        <v>80</v>
      </c>
      <c r="E113" s="6">
        <f>'004 pr. asignavimai'!Q157</f>
        <v>80</v>
      </c>
      <c r="F113" s="112">
        <f>'004 pr. asignavimai'!R157</f>
        <v>80</v>
      </c>
      <c r="G113" s="362"/>
    </row>
    <row r="114" spans="1:7" ht="15" x14ac:dyDescent="0.2">
      <c r="A114" s="6" t="str">
        <f>'004 pr. asignavimai'!M158</f>
        <v>R-004-04-01-02</v>
      </c>
      <c r="B114" s="7" t="str">
        <f>'004 pr. asignavimai'!N158</f>
        <v>Viešojo tualeto paslaugų kompensavimas</v>
      </c>
      <c r="C114" s="6" t="str">
        <f>'004 pr. asignavimai'!O158</f>
        <v>proc.</v>
      </c>
      <c r="D114" s="6">
        <f>'004 pr. asignavimai'!P158</f>
        <v>100</v>
      </c>
      <c r="E114" s="6">
        <f>'004 pr. asignavimai'!Q158</f>
        <v>100</v>
      </c>
      <c r="F114" s="112">
        <f>'004 pr. asignavimai'!R158</f>
        <v>100</v>
      </c>
      <c r="G114" s="363"/>
    </row>
    <row r="115" spans="1:7" ht="15" x14ac:dyDescent="0.2">
      <c r="A115" s="82" t="s">
        <v>190</v>
      </c>
      <c r="B115" s="349" t="str">
        <f>'004 pr. asignavimai'!D159</f>
        <v>"Plungės būstas" programos įgyvendinimas</v>
      </c>
      <c r="C115" s="349"/>
      <c r="D115" s="349"/>
      <c r="E115" s="349"/>
      <c r="F115" s="349"/>
      <c r="G115" s="350" t="s">
        <v>26</v>
      </c>
    </row>
    <row r="116" spans="1:7" ht="15" x14ac:dyDescent="0.2">
      <c r="A116" s="79" t="str">
        <f>'004 pr. asignavimai'!M159</f>
        <v>V-004-04-01-01-01</v>
      </c>
      <c r="B116" s="80" t="str">
        <f>'004 pr. asignavimai'!N159</f>
        <v>Atliktų pirties ir viešojo tualetų remontų skaičius</v>
      </c>
      <c r="C116" s="79" t="str">
        <f>'004 pr. asignavimai'!O159</f>
        <v>vnt.</v>
      </c>
      <c r="D116" s="79">
        <f>'004 pr. asignavimai'!P159</f>
        <v>2</v>
      </c>
      <c r="E116" s="79">
        <f>'004 pr. asignavimai'!Q159</f>
        <v>2</v>
      </c>
      <c r="F116" s="113">
        <f>'004 pr. asignavimai'!R159</f>
        <v>2</v>
      </c>
      <c r="G116" s="351"/>
    </row>
    <row r="117" spans="1:7" ht="15" x14ac:dyDescent="0.2">
      <c r="A117" s="21" t="s">
        <v>192</v>
      </c>
      <c r="B117" s="354" t="str">
        <f>'004 pr. asignavimai'!C165</f>
        <v>Vykdyti nusikalstamų veikų bei teisės pažeidimų prevenciją ir tyrimus</v>
      </c>
      <c r="C117" s="355"/>
      <c r="D117" s="355"/>
      <c r="E117" s="355"/>
      <c r="F117" s="355"/>
      <c r="G117" s="367" t="s">
        <v>26</v>
      </c>
    </row>
    <row r="118" spans="1:7" ht="30" x14ac:dyDescent="0.2">
      <c r="A118" s="6" t="str">
        <f>'004 pr. asignavimai'!M165</f>
        <v>R-004-05-01-01</v>
      </c>
      <c r="B118" s="7" t="str">
        <f>'004 pr. asignavimai'!N165</f>
        <v>Įgyvendintų neformaliojo švietimo  programų, susijusių su visuomenės saugumu, skaičius</v>
      </c>
      <c r="C118" s="6" t="str">
        <f>'004 pr. asignavimai'!O165</f>
        <v>vnt.</v>
      </c>
      <c r="D118" s="6">
        <f>'004 pr. asignavimai'!P165</f>
        <v>1</v>
      </c>
      <c r="E118" s="6">
        <f>'004 pr. asignavimai'!Q165</f>
        <v>1</v>
      </c>
      <c r="F118" s="112">
        <f>'004 pr. asignavimai'!R165</f>
        <v>1</v>
      </c>
      <c r="G118" s="363"/>
    </row>
    <row r="119" spans="1:7" ht="15" x14ac:dyDescent="0.2">
      <c r="A119" s="82" t="s">
        <v>193</v>
      </c>
      <c r="B119" s="349" t="str">
        <f>'004 pr. asignavimai'!D166</f>
        <v>Policijos komisariato programos įgyvendinimas</v>
      </c>
      <c r="C119" s="349"/>
      <c r="D119" s="349"/>
      <c r="E119" s="349"/>
      <c r="F119" s="349"/>
      <c r="G119" s="350" t="s">
        <v>26</v>
      </c>
    </row>
    <row r="120" spans="1:7" ht="30" x14ac:dyDescent="0.2">
      <c r="A120" s="79" t="str">
        <f>'004 pr. asignavimai'!M166</f>
        <v>V-004-05-01-01-01</v>
      </c>
      <c r="B120" s="80" t="str">
        <f>'004 pr. asignavimai'!N166</f>
        <v>Atliktų viešosios tvarkos bei visuomenės saugumo užtikrinimo (reidų, renginių) skaičius</v>
      </c>
      <c r="C120" s="79" t="str">
        <f>'004 pr. asignavimai'!O166</f>
        <v>vnt.</v>
      </c>
      <c r="D120" s="79">
        <f>'004 pr. asignavimai'!P166</f>
        <v>20</v>
      </c>
      <c r="E120" s="79">
        <f>'004 pr. asignavimai'!Q166</f>
        <v>20</v>
      </c>
      <c r="F120" s="113">
        <f>'004 pr. asignavimai'!R166</f>
        <v>20</v>
      </c>
      <c r="G120" s="358"/>
    </row>
    <row r="121" spans="1:7" ht="15" x14ac:dyDescent="0.2">
      <c r="A121" s="79" t="str">
        <f>'004 pr. asignavimai'!M167</f>
        <v>V-004-05-01-01-02</v>
      </c>
      <c r="B121" s="80" t="str">
        <f>'004 pr. asignavimai'!N167</f>
        <v>Surengtų priemonių eismo saugumo užtikrinimui skaičius</v>
      </c>
      <c r="C121" s="79" t="str">
        <f>'004 pr. asignavimai'!O167</f>
        <v>vnt.</v>
      </c>
      <c r="D121" s="79">
        <f>'004 pr. asignavimai'!P167</f>
        <v>25</v>
      </c>
      <c r="E121" s="79">
        <f>'004 pr. asignavimai'!Q167</f>
        <v>25</v>
      </c>
      <c r="F121" s="113">
        <f>'004 pr. asignavimai'!R167</f>
        <v>25</v>
      </c>
      <c r="G121" s="358"/>
    </row>
    <row r="122" spans="1:7" ht="30" x14ac:dyDescent="0.2">
      <c r="A122" s="79" t="str">
        <f>'004 pr. asignavimai'!M168</f>
        <v>V-004-05-01-01-03</v>
      </c>
      <c r="B122" s="80" t="str">
        <f>'004 pr. asignavimai'!N168</f>
        <v>Surengtų priemonių pagal situacijų prevencijos planą, skirtų visuomenės saugumui ir viešajai tvarkai užtikrinti skaičius</v>
      </c>
      <c r="C122" s="79" t="str">
        <f>'004 pr. asignavimai'!O168</f>
        <v>vnt.</v>
      </c>
      <c r="D122" s="79">
        <f>'004 pr. asignavimai'!P168</f>
        <v>25</v>
      </c>
      <c r="E122" s="79">
        <f>'004 pr. asignavimai'!Q168</f>
        <v>25</v>
      </c>
      <c r="F122" s="113">
        <f>'004 pr. asignavimai'!R168</f>
        <v>25</v>
      </c>
      <c r="G122" s="358"/>
    </row>
    <row r="123" spans="1:7" ht="30" x14ac:dyDescent="0.2">
      <c r="A123" s="79" t="str">
        <f>'004 pr. asignavimai'!M169</f>
        <v>V-004-05-01-01-04</v>
      </c>
      <c r="B123" s="80" t="str">
        <f>'004 pr. asignavimai'!N169</f>
        <v>Bendrosios prevencijos priemonių, skirtų visuomenės saugumui didinti, skaičius</v>
      </c>
      <c r="C123" s="79" t="str">
        <f>'004 pr. asignavimai'!O169</f>
        <v>vnt.</v>
      </c>
      <c r="D123" s="79">
        <f>'004 pr. asignavimai'!P169</f>
        <v>30</v>
      </c>
      <c r="E123" s="79">
        <f>'004 pr. asignavimai'!Q169</f>
        <v>30</v>
      </c>
      <c r="F123" s="113">
        <f>'004 pr. asignavimai'!R169</f>
        <v>30</v>
      </c>
      <c r="G123" s="351"/>
    </row>
    <row r="124" spans="1:7" ht="31.5" customHeight="1" x14ac:dyDescent="0.2">
      <c r="A124" s="21" t="s">
        <v>196</v>
      </c>
      <c r="B124" s="354" t="str">
        <f>'004 pr. asignavimai'!C175</f>
        <v>Teikti finansavimą Savivaldybės įstaigoms, pritraukusioms reikalingus specialistus</v>
      </c>
      <c r="C124" s="355"/>
      <c r="D124" s="355"/>
      <c r="E124" s="355"/>
      <c r="F124" s="355"/>
      <c r="G124" s="361" t="s">
        <v>276</v>
      </c>
    </row>
    <row r="125" spans="1:7" ht="31.5" customHeight="1" x14ac:dyDescent="0.2">
      <c r="A125" s="6" t="str">
        <f>'004 pr. asignavimai'!M175</f>
        <v>R-004-06-01-01</v>
      </c>
      <c r="B125" s="7" t="str">
        <f>'004 pr. asignavimai'!N175</f>
        <v>Pritrauktų specialistų skaičius</v>
      </c>
      <c r="C125" s="6" t="str">
        <f>'004 pr. asignavimai'!O175</f>
        <v>asm.</v>
      </c>
      <c r="D125" s="6">
        <f>'004 pr. asignavimai'!P175</f>
        <v>5</v>
      </c>
      <c r="E125" s="6">
        <f>'004 pr. asignavimai'!Q175</f>
        <v>5</v>
      </c>
      <c r="F125" s="112">
        <f>'004 pr. asignavimai'!R175</f>
        <v>5</v>
      </c>
      <c r="G125" s="363"/>
    </row>
    <row r="126" spans="1:7" ht="29.25" customHeight="1" x14ac:dyDescent="0.2">
      <c r="A126" s="82" t="s">
        <v>197</v>
      </c>
      <c r="B126" s="349" t="str">
        <f>'004 pr. asignavimai'!D176</f>
        <v>Savivaldybės įstaigoms reikalingų specialybių darbuotojų pritraukimo finansinis skatinimas</v>
      </c>
      <c r="C126" s="349"/>
      <c r="D126" s="349"/>
      <c r="E126" s="349"/>
      <c r="F126" s="349"/>
      <c r="G126" s="364" t="s">
        <v>276</v>
      </c>
    </row>
    <row r="127" spans="1:7" ht="19.5" customHeight="1" x14ac:dyDescent="0.2">
      <c r="A127" s="79" t="str">
        <f>'004 pr. asignavimai'!M176</f>
        <v>P-004-06-01-01-01</v>
      </c>
      <c r="B127" s="80" t="str">
        <f>'004 pr. asignavimai'!N176</f>
        <v>Specialistų, gavusių kompensacijas, skaičius</v>
      </c>
      <c r="C127" s="79" t="str">
        <f>'004 pr. asignavimai'!O176</f>
        <v>asm.</v>
      </c>
      <c r="D127" s="79">
        <f>'004 pr. asignavimai'!P176</f>
        <v>5</v>
      </c>
      <c r="E127" s="79">
        <f>'004 pr. asignavimai'!Q176</f>
        <v>5</v>
      </c>
      <c r="F127" s="113">
        <f>'004 pr. asignavimai'!R176</f>
        <v>5</v>
      </c>
      <c r="G127" s="358"/>
    </row>
    <row r="128" spans="1:7" ht="19.5" customHeight="1" x14ac:dyDescent="0.2">
      <c r="A128" s="79" t="str">
        <f>'004 pr. asignavimai'!M177</f>
        <v>P-004-06-01-01-02</v>
      </c>
      <c r="B128" s="80" t="str">
        <f>'004 pr. asignavimai'!N177</f>
        <v>Suteiktų savivaldybės būstų skaičius</v>
      </c>
      <c r="C128" s="79" t="str">
        <f>'004 pr. asignavimai'!O177</f>
        <v>vnt.</v>
      </c>
      <c r="D128" s="79">
        <f>'004 pr. asignavimai'!P177</f>
        <v>5</v>
      </c>
      <c r="E128" s="79">
        <f>'004 pr. asignavimai'!Q177</f>
        <v>5</v>
      </c>
      <c r="F128" s="113">
        <f>'004 pr. asignavimai'!R177</f>
        <v>5</v>
      </c>
      <c r="G128" s="351"/>
    </row>
  </sheetData>
  <mergeCells count="81">
    <mergeCell ref="G84:G85"/>
    <mergeCell ref="G88:G90"/>
    <mergeCell ref="G119:G123"/>
    <mergeCell ref="G124:G125"/>
    <mergeCell ref="G91:G94"/>
    <mergeCell ref="G97:G98"/>
    <mergeCell ref="G99:G100"/>
    <mergeCell ref="G105:G107"/>
    <mergeCell ref="G101:G104"/>
    <mergeCell ref="G86:G87"/>
    <mergeCell ref="G73:G74"/>
    <mergeCell ref="G75:G76"/>
    <mergeCell ref="G77:G79"/>
    <mergeCell ref="G80:G81"/>
    <mergeCell ref="G82:G83"/>
    <mergeCell ref="G126:G128"/>
    <mergeCell ref="G108:G109"/>
    <mergeCell ref="G110:G111"/>
    <mergeCell ref="G112:G114"/>
    <mergeCell ref="G115:G116"/>
    <mergeCell ref="G117:G118"/>
    <mergeCell ref="G64:G69"/>
    <mergeCell ref="G70:G72"/>
    <mergeCell ref="G41:G43"/>
    <mergeCell ref="G44:G48"/>
    <mergeCell ref="G49:G50"/>
    <mergeCell ref="G55:G57"/>
    <mergeCell ref="G60:G63"/>
    <mergeCell ref="G51:G54"/>
    <mergeCell ref="B110:F110"/>
    <mergeCell ref="B112:F112"/>
    <mergeCell ref="B105:F105"/>
    <mergeCell ref="B108:F108"/>
    <mergeCell ref="B97:F97"/>
    <mergeCell ref="B99:F99"/>
    <mergeCell ref="B101:F101"/>
    <mergeCell ref="B126:F126"/>
    <mergeCell ref="B124:F124"/>
    <mergeCell ref="B115:F115"/>
    <mergeCell ref="B119:F119"/>
    <mergeCell ref="B117:F117"/>
    <mergeCell ref="B91:F91"/>
    <mergeCell ref="B77:F77"/>
    <mergeCell ref="B80:F80"/>
    <mergeCell ref="B82:F82"/>
    <mergeCell ref="B84:F84"/>
    <mergeCell ref="B88:F88"/>
    <mergeCell ref="B86:F86"/>
    <mergeCell ref="B73:F73"/>
    <mergeCell ref="B75:F75"/>
    <mergeCell ref="B60:F60"/>
    <mergeCell ref="B64:F64"/>
    <mergeCell ref="B70:F70"/>
    <mergeCell ref="G26:G29"/>
    <mergeCell ref="B44:F44"/>
    <mergeCell ref="B49:F49"/>
    <mergeCell ref="B51:F51"/>
    <mergeCell ref="B55:F55"/>
    <mergeCell ref="B30:F30"/>
    <mergeCell ref="B37:F37"/>
    <mergeCell ref="B39:F39"/>
    <mergeCell ref="B41:F41"/>
    <mergeCell ref="G30:G36"/>
    <mergeCell ref="G39:G40"/>
    <mergeCell ref="G37:G38"/>
    <mergeCell ref="B58:F58"/>
    <mergeCell ref="G58:G59"/>
    <mergeCell ref="A10:G10"/>
    <mergeCell ref="B26:F26"/>
    <mergeCell ref="B11:C11"/>
    <mergeCell ref="A11:A12"/>
    <mergeCell ref="B14:F14"/>
    <mergeCell ref="B17:F17"/>
    <mergeCell ref="B19:F19"/>
    <mergeCell ref="B22:F22"/>
    <mergeCell ref="D11:F11"/>
    <mergeCell ref="G11:G12"/>
    <mergeCell ref="G14:G16"/>
    <mergeCell ref="G17:G18"/>
    <mergeCell ref="G19:G21"/>
    <mergeCell ref="G22:G25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4" max="16383" man="1"/>
    <brk id="10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2024-07-10T07:53:04Z</dcterms:modified>
</cp:coreProperties>
</file>